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3110" firstSheet="13" activeTab="20"/>
  </bookViews>
  <sheets>
    <sheet name="январь (2)" sheetId="2" r:id="rId1"/>
    <sheet name="февраль (2)" sheetId="3" r:id="rId2"/>
    <sheet name="март 2023 (2)" sheetId="4" r:id="rId3"/>
    <sheet name="апрель 2023" sheetId="1" r:id="rId4"/>
    <sheet name="май2023 (3)" sheetId="7" r:id="rId5"/>
    <sheet name="июнь2023 (3)" sheetId="8" r:id="rId6"/>
    <sheet name="июль2023 (3)" sheetId="9" r:id="rId7"/>
    <sheet name="август 2023 (3)" sheetId="10" r:id="rId8"/>
    <sheet name="сентябрь 2023 " sheetId="11" r:id="rId9"/>
    <sheet name="октябрь 2023 " sheetId="12" r:id="rId10"/>
    <sheet name="ноябрь 2023 (2)" sheetId="13" r:id="rId11"/>
    <sheet name="ЯНВАРЬ 2024Г. (2)" sheetId="14" r:id="rId12"/>
    <sheet name="ФЕВРАЛЬ 2024Г. (2)" sheetId="15" r:id="rId13"/>
    <sheet name="март 2024Г. (2)" sheetId="16" r:id="rId14"/>
    <sheet name="апрель 2024Г. (2)" sheetId="17" r:id="rId15"/>
    <sheet name="МАЙ 2024Г. (2)" sheetId="18" r:id="rId16"/>
    <sheet name="июнь 2024 (2)" sheetId="19" r:id="rId17"/>
    <sheet name="сентябрь  2024 (2)" sheetId="20" r:id="rId18"/>
    <sheet name="октябрь  2024 (2)" sheetId="21" r:id="rId19"/>
    <sheet name="ноябрь  2024 (2)" sheetId="22" r:id="rId20"/>
    <sheet name="январь  2025" sheetId="5" r:id="rId21"/>
    <sheet name="Лист2" sheetId="6" r:id="rId22"/>
  </sheets>
  <calcPr calcId="145621" refMode="R1C1"/>
</workbook>
</file>

<file path=xl/calcChain.xml><?xml version="1.0" encoding="utf-8"?>
<calcChain xmlns="http://schemas.openxmlformats.org/spreadsheetml/2006/main">
  <c r="P50" i="5" l="1"/>
  <c r="P42" i="5"/>
  <c r="P38" i="5"/>
  <c r="P36" i="5"/>
  <c r="P32" i="5"/>
  <c r="P24" i="5"/>
  <c r="P22" i="5"/>
  <c r="P18" i="5"/>
  <c r="L49" i="22"/>
  <c r="P48" i="22"/>
  <c r="P44" i="22"/>
  <c r="P42" i="22"/>
  <c r="P40" i="22"/>
  <c r="P38" i="22"/>
  <c r="P36" i="22"/>
  <c r="P34" i="22"/>
  <c r="P32" i="22"/>
  <c r="P49" i="22" s="1"/>
  <c r="L25" i="22"/>
  <c r="P24" i="22"/>
  <c r="P22" i="22"/>
  <c r="P20" i="22"/>
  <c r="P18" i="22"/>
  <c r="P25" i="22" s="1"/>
  <c r="P50" i="22" s="1"/>
  <c r="L49" i="21" l="1"/>
  <c r="P48" i="21"/>
  <c r="P44" i="21"/>
  <c r="P42" i="21"/>
  <c r="P40" i="21"/>
  <c r="P38" i="21"/>
  <c r="P36" i="21"/>
  <c r="P34" i="21"/>
  <c r="P32" i="21"/>
  <c r="P49" i="21" s="1"/>
  <c r="L25" i="21"/>
  <c r="P24" i="21"/>
  <c r="P22" i="21"/>
  <c r="P20" i="21"/>
  <c r="P18" i="21"/>
  <c r="P25" i="21" s="1"/>
  <c r="P50" i="21" s="1"/>
  <c r="L49" i="20" l="1"/>
  <c r="P48" i="20"/>
  <c r="P44" i="20"/>
  <c r="P42" i="20"/>
  <c r="P40" i="20"/>
  <c r="P38" i="20"/>
  <c r="P36" i="20"/>
  <c r="P34" i="20"/>
  <c r="P32" i="20"/>
  <c r="P49" i="20" s="1"/>
  <c r="L25" i="20"/>
  <c r="P50" i="20" s="1"/>
  <c r="P24" i="20"/>
  <c r="P22" i="20"/>
  <c r="P20" i="20"/>
  <c r="P18" i="20"/>
  <c r="P25" i="20" s="1"/>
  <c r="L49" i="19" l="1"/>
  <c r="P48" i="19"/>
  <c r="P44" i="19"/>
  <c r="P42" i="19"/>
  <c r="P40" i="19"/>
  <c r="P38" i="19"/>
  <c r="P36" i="19"/>
  <c r="P34" i="19"/>
  <c r="P32" i="19"/>
  <c r="P49" i="19" s="1"/>
  <c r="L25" i="19"/>
  <c r="P50" i="19" s="1"/>
  <c r="P24" i="19"/>
  <c r="P22" i="19"/>
  <c r="P20" i="19"/>
  <c r="P25" i="19" s="1"/>
  <c r="P18" i="19"/>
  <c r="L49" i="18" l="1"/>
  <c r="P48" i="18"/>
  <c r="P44" i="18"/>
  <c r="P42" i="18"/>
  <c r="P40" i="18"/>
  <c r="P38" i="18"/>
  <c r="P36" i="18"/>
  <c r="P34" i="18"/>
  <c r="P49" i="18" s="1"/>
  <c r="P32" i="18"/>
  <c r="L25" i="18"/>
  <c r="P50" i="18" s="1"/>
  <c r="P24" i="18"/>
  <c r="P22" i="18"/>
  <c r="P18" i="18"/>
  <c r="P25" i="18" s="1"/>
  <c r="L49" i="17" l="1"/>
  <c r="P50" i="17" s="1"/>
  <c r="P44" i="17"/>
  <c r="P42" i="17"/>
  <c r="P40" i="17"/>
  <c r="P38" i="17"/>
  <c r="P36" i="17"/>
  <c r="P34" i="17"/>
  <c r="P32" i="17"/>
  <c r="P49" i="17" s="1"/>
  <c r="L25" i="17"/>
  <c r="P24" i="17"/>
  <c r="P22" i="17"/>
  <c r="P18" i="17"/>
  <c r="P25" i="17" s="1"/>
  <c r="P44" i="16" l="1"/>
  <c r="P42" i="16"/>
  <c r="P38" i="16"/>
  <c r="P36" i="16"/>
  <c r="P32" i="16"/>
  <c r="P24" i="16"/>
  <c r="P22" i="16"/>
  <c r="P18" i="16"/>
  <c r="L49" i="16"/>
  <c r="P40" i="16"/>
  <c r="P34" i="16"/>
  <c r="P49" i="16"/>
  <c r="L25" i="16"/>
  <c r="P50" i="16" s="1"/>
  <c r="P25" i="16"/>
  <c r="L49" i="15" l="1"/>
  <c r="P50" i="15" s="1"/>
  <c r="P44" i="15"/>
  <c r="P42" i="15"/>
  <c r="P40" i="15"/>
  <c r="P38" i="15"/>
  <c r="P36" i="15"/>
  <c r="P34" i="15"/>
  <c r="P32" i="15"/>
  <c r="P49" i="15" s="1"/>
  <c r="P25" i="15"/>
  <c r="L25" i="15"/>
  <c r="P18" i="15"/>
  <c r="P49" i="14" l="1"/>
  <c r="L49" i="14"/>
  <c r="P40" i="14"/>
  <c r="P34" i="14"/>
  <c r="P25" i="14"/>
  <c r="L25" i="14"/>
  <c r="P50" i="14" s="1"/>
  <c r="L49" i="13" l="1"/>
  <c r="P48" i="13"/>
  <c r="P46" i="13"/>
  <c r="P44" i="13"/>
  <c r="P42" i="13"/>
  <c r="P40" i="13"/>
  <c r="P38" i="13"/>
  <c r="P36" i="13"/>
  <c r="P49" i="13" s="1"/>
  <c r="P34" i="13"/>
  <c r="P32" i="13"/>
  <c r="L25" i="13"/>
  <c r="P50" i="13" s="1"/>
  <c r="P24" i="13"/>
  <c r="P22" i="13"/>
  <c r="P20" i="13"/>
  <c r="P18" i="13"/>
  <c r="P25" i="13" s="1"/>
  <c r="P16" i="13"/>
  <c r="L49" i="12" l="1"/>
  <c r="P48" i="12"/>
  <c r="P46" i="12"/>
  <c r="P44" i="12"/>
  <c r="P42" i="12"/>
  <c r="P40" i="12"/>
  <c r="P38" i="12"/>
  <c r="P34" i="12"/>
  <c r="P32" i="12"/>
  <c r="P49" i="12" s="1"/>
  <c r="L25" i="12"/>
  <c r="P50" i="12" s="1"/>
  <c r="P24" i="12"/>
  <c r="P22" i="12"/>
  <c r="P20" i="12"/>
  <c r="P18" i="12"/>
  <c r="P16" i="12"/>
  <c r="P25" i="12" s="1"/>
  <c r="L49" i="11" l="1"/>
  <c r="P48" i="11"/>
  <c r="P46" i="11"/>
  <c r="P44" i="11"/>
  <c r="P40" i="11"/>
  <c r="P34" i="11"/>
  <c r="P49" i="11" s="1"/>
  <c r="L25" i="11"/>
  <c r="P24" i="11"/>
  <c r="P22" i="11"/>
  <c r="P20" i="11"/>
  <c r="P16" i="11"/>
  <c r="P25" i="11" s="1"/>
  <c r="L49" i="10" l="1"/>
  <c r="P48" i="10"/>
  <c r="P46" i="10"/>
  <c r="P44" i="10"/>
  <c r="P42" i="10"/>
  <c r="P40" i="10"/>
  <c r="P38" i="10"/>
  <c r="P36" i="10"/>
  <c r="P34" i="10"/>
  <c r="P32" i="10"/>
  <c r="P49" i="10" s="1"/>
  <c r="L25" i="10"/>
  <c r="P50" i="10" s="1"/>
  <c r="P24" i="10"/>
  <c r="P22" i="10"/>
  <c r="P20" i="10"/>
  <c r="P18" i="10"/>
  <c r="P16" i="10"/>
  <c r="P25" i="10" s="1"/>
  <c r="L49" i="9" l="1"/>
  <c r="P48" i="9"/>
  <c r="P46" i="9"/>
  <c r="P44" i="9"/>
  <c r="P42" i="9"/>
  <c r="P40" i="9"/>
  <c r="P38" i="9"/>
  <c r="P36" i="9"/>
  <c r="P34" i="9"/>
  <c r="P32" i="9"/>
  <c r="P49" i="9" s="1"/>
  <c r="L25" i="9"/>
  <c r="P50" i="9" s="1"/>
  <c r="P24" i="9"/>
  <c r="P22" i="9"/>
  <c r="P20" i="9"/>
  <c r="P18" i="9"/>
  <c r="P16" i="9"/>
  <c r="P25" i="9" s="1"/>
  <c r="L49" i="8" l="1"/>
  <c r="P48" i="8"/>
  <c r="P46" i="8"/>
  <c r="P44" i="8"/>
  <c r="P42" i="8"/>
  <c r="P40" i="8"/>
  <c r="P38" i="8"/>
  <c r="P36" i="8"/>
  <c r="P34" i="8"/>
  <c r="P49" i="8" s="1"/>
  <c r="P32" i="8"/>
  <c r="L25" i="8"/>
  <c r="P50" i="8" s="1"/>
  <c r="P24" i="8"/>
  <c r="P22" i="8"/>
  <c r="P20" i="8"/>
  <c r="P18" i="8"/>
  <c r="P16" i="8"/>
  <c r="P25" i="8" s="1"/>
  <c r="L49" i="7" l="1"/>
  <c r="P50" i="7" s="1"/>
  <c r="P48" i="7"/>
  <c r="P46" i="7"/>
  <c r="P44" i="7"/>
  <c r="P42" i="7"/>
  <c r="P40" i="7"/>
  <c r="P38" i="7"/>
  <c r="P36" i="7"/>
  <c r="P34" i="7"/>
  <c r="P32" i="7"/>
  <c r="P49" i="7" s="1"/>
  <c r="L25" i="7"/>
  <c r="P24" i="7"/>
  <c r="P22" i="7"/>
  <c r="P20" i="7"/>
  <c r="P18" i="7"/>
  <c r="P16" i="7"/>
  <c r="P25" i="7" s="1"/>
  <c r="T50" i="3" l="1"/>
  <c r="P16" i="1"/>
  <c r="P18" i="1"/>
  <c r="P48" i="1"/>
  <c r="P44" i="1"/>
  <c r="P42" i="1"/>
  <c r="P38" i="1"/>
  <c r="P36" i="1"/>
  <c r="P32" i="1"/>
  <c r="P38" i="4"/>
  <c r="P49" i="3"/>
  <c r="P50" i="3"/>
  <c r="P50" i="2"/>
  <c r="P44" i="3"/>
  <c r="P42" i="3"/>
  <c r="P38" i="3"/>
  <c r="P32" i="3"/>
  <c r="P24" i="4"/>
  <c r="P18" i="4"/>
  <c r="P18" i="3"/>
  <c r="P48" i="4"/>
  <c r="L49" i="5"/>
  <c r="P40" i="5"/>
  <c r="P34" i="5"/>
  <c r="L25" i="5"/>
  <c r="P49" i="5" l="1"/>
  <c r="P24" i="1"/>
  <c r="L49" i="4"/>
  <c r="P46" i="4"/>
  <c r="P44" i="4"/>
  <c r="P42" i="4"/>
  <c r="P40" i="4"/>
  <c r="P36" i="4"/>
  <c r="P34" i="4"/>
  <c r="P32" i="4"/>
  <c r="L25" i="4"/>
  <c r="P50" i="4" s="1"/>
  <c r="P22" i="4"/>
  <c r="P20" i="4"/>
  <c r="P16" i="4"/>
  <c r="P25" i="4" s="1"/>
  <c r="P25" i="5" l="1"/>
  <c r="P49" i="4"/>
  <c r="T50" i="4" s="1"/>
  <c r="L49" i="3"/>
  <c r="P48" i="3"/>
  <c r="P46" i="3"/>
  <c r="P40" i="3"/>
  <c r="P36" i="3"/>
  <c r="P34" i="3"/>
  <c r="L25" i="3"/>
  <c r="P24" i="3"/>
  <c r="P22" i="3"/>
  <c r="P20" i="3"/>
  <c r="P16" i="3"/>
  <c r="P25" i="3" s="1"/>
  <c r="P20" i="1" l="1"/>
  <c r="P49" i="2"/>
  <c r="L49" i="2"/>
  <c r="P48" i="2"/>
  <c r="P46" i="2"/>
  <c r="P44" i="2"/>
  <c r="P42" i="2"/>
  <c r="P40" i="2"/>
  <c r="P38" i="2"/>
  <c r="P36" i="2"/>
  <c r="P34" i="2"/>
  <c r="P32" i="2"/>
  <c r="L25" i="2"/>
  <c r="P24" i="2"/>
  <c r="P22" i="2"/>
  <c r="P20" i="2"/>
  <c r="P18" i="2"/>
  <c r="P25" i="2" s="1"/>
  <c r="P16" i="2"/>
  <c r="P49" i="1" l="1"/>
  <c r="P46" i="1"/>
  <c r="P40" i="1"/>
  <c r="P34" i="1"/>
  <c r="L49" i="1"/>
  <c r="L25" i="1"/>
  <c r="P50" i="1" l="1"/>
  <c r="P25" i="1"/>
</calcChain>
</file>

<file path=xl/sharedStrings.xml><?xml version="1.0" encoding="utf-8"?>
<sst xmlns="http://schemas.openxmlformats.org/spreadsheetml/2006/main" count="924" uniqueCount="93">
  <si>
    <t xml:space="preserve">Муниципвльное авытономное общеобразовательное учреждение </t>
  </si>
  <si>
    <t>"Средняя общеобразовательная школа № 16"</t>
  </si>
  <si>
    <t>1.</t>
  </si>
  <si>
    <t>Пожертвования на нужды школы</t>
  </si>
  <si>
    <t>Получено внебюджетных средств,           руб. коп.</t>
  </si>
  <si>
    <t>за январь</t>
  </si>
  <si>
    <t>2.</t>
  </si>
  <si>
    <t>Родительская доля за школьный лагерь</t>
  </si>
  <si>
    <t>3.</t>
  </si>
  <si>
    <t>4.</t>
  </si>
  <si>
    <t>Аренда</t>
  </si>
  <si>
    <t>Прочие поступления</t>
  </si>
  <si>
    <t>5.</t>
  </si>
  <si>
    <t>Всего</t>
  </si>
  <si>
    <t>№</t>
  </si>
  <si>
    <t>п/п</t>
  </si>
  <si>
    <t>Наименование</t>
  </si>
  <si>
    <t>Отчет об использовании внебюджетных денежных средств в 2023году</t>
  </si>
  <si>
    <t>Зарплата с начислениями</t>
  </si>
  <si>
    <t xml:space="preserve">2. </t>
  </si>
  <si>
    <t>Услуги связи</t>
  </si>
  <si>
    <t>Услуги по содержанию здания</t>
  </si>
  <si>
    <t>Прочие расходы</t>
  </si>
  <si>
    <t>6.</t>
  </si>
  <si>
    <t>7.</t>
  </si>
  <si>
    <t>Приобретение основных средств</t>
  </si>
  <si>
    <t>Уплата УСН</t>
  </si>
  <si>
    <t xml:space="preserve">8. </t>
  </si>
  <si>
    <t>9.</t>
  </si>
  <si>
    <t>Коммунальные платежи</t>
  </si>
  <si>
    <t xml:space="preserve">                                                                  Платные услуги и платные образовательные услуги:</t>
  </si>
  <si>
    <t>ИТОГО</t>
  </si>
  <si>
    <t xml:space="preserve">                                             Остаток средств на  01.02.2023</t>
  </si>
  <si>
    <t>Нарастающим итогом с н. года</t>
  </si>
  <si>
    <t>Платные  образовательные услуги</t>
  </si>
  <si>
    <t>Прочие услуги</t>
  </si>
  <si>
    <t>Приобретение тов-мат запасов</t>
  </si>
  <si>
    <t xml:space="preserve"> Отчет о привлечении внебюджетных денежных средств  в 2023году</t>
  </si>
  <si>
    <t xml:space="preserve">  Россия,173011,г. Великий Новгород,ул. 20 января, д.14</t>
  </si>
  <si>
    <t xml:space="preserve">                   Остаток средств от платной деятельности на 01.01.2023г. -</t>
  </si>
  <si>
    <t>за февраль</t>
  </si>
  <si>
    <t xml:space="preserve">                   Остаток средств от платной деятельности на 01.02.2023г. -</t>
  </si>
  <si>
    <t xml:space="preserve">                                             Остаток средств на  01.03.2023</t>
  </si>
  <si>
    <t xml:space="preserve">                   Остаток средств от платной деятельности на 01.03.2023г. -</t>
  </si>
  <si>
    <t xml:space="preserve">                                             Остаток средств на  01.04.2023</t>
  </si>
  <si>
    <t>за март</t>
  </si>
  <si>
    <t>за апрель</t>
  </si>
  <si>
    <t xml:space="preserve">                   Остаток средств от платной деятельности на 01.04.2023г. -</t>
  </si>
  <si>
    <t xml:space="preserve">                                             Остаток средств на  01.05.2023</t>
  </si>
  <si>
    <t>за май</t>
  </si>
  <si>
    <t xml:space="preserve">                   Остаток средств от платной деятельности на 01.05.2023г. -</t>
  </si>
  <si>
    <t xml:space="preserve">                                             Остаток средств на  01.06.2023</t>
  </si>
  <si>
    <t>за июнь</t>
  </si>
  <si>
    <t xml:space="preserve">                   Остаток средств от платной деятельности на 01.06.2023г. -</t>
  </si>
  <si>
    <t xml:space="preserve">                                             Остаток средств на  01.07.2023</t>
  </si>
  <si>
    <t>за июль</t>
  </si>
  <si>
    <t xml:space="preserve">                   Остаток средств от платной деятельности на 01.07.2023г. -</t>
  </si>
  <si>
    <t xml:space="preserve">                                             Остаток средств на  01.08.2023</t>
  </si>
  <si>
    <t>за август</t>
  </si>
  <si>
    <t xml:space="preserve">                   Остаток средств от платной деятельности на 01.08.2023г. -</t>
  </si>
  <si>
    <t xml:space="preserve">                                             Остаток средств на  01.09.2023</t>
  </si>
  <si>
    <t>за сентябрь</t>
  </si>
  <si>
    <t xml:space="preserve">                   Остаток средств от платной деятельности на 01.09.2023г. -</t>
  </si>
  <si>
    <t xml:space="preserve">                                             Остаток средств на  01.10.2023</t>
  </si>
  <si>
    <t>за октябрь</t>
  </si>
  <si>
    <t xml:space="preserve">                   Остаток средств от платной деятельности на 01.10.2023г. -</t>
  </si>
  <si>
    <t>за ноябрь</t>
  </si>
  <si>
    <t xml:space="preserve">                   Остаток средств от платной деятельности на 01.11.2023г. -</t>
  </si>
  <si>
    <t xml:space="preserve">                                             Остаток средств на  01.12.2023</t>
  </si>
  <si>
    <t xml:space="preserve"> Отчет о привлечении внебюджетных денежных средств  в 2024году</t>
  </si>
  <si>
    <t xml:space="preserve">                   Остаток средств от платной деятельности на 01.01.2024г. -</t>
  </si>
  <si>
    <t>Отчет об использовании внебюджетных денежных средств в 2024году</t>
  </si>
  <si>
    <t xml:space="preserve">                                             Остаток средств на  01.02.2024</t>
  </si>
  <si>
    <t xml:space="preserve">                                             Остаток средств на  01.03.2024</t>
  </si>
  <si>
    <t xml:space="preserve">                   Остаток средств от платной деятельности на 01.02.2024г. -</t>
  </si>
  <si>
    <t xml:space="preserve">                   Остаток средств от платной деятельности на 01.03.2024г. -</t>
  </si>
  <si>
    <t xml:space="preserve">                                             Остаток средств на  01.04.2024</t>
  </si>
  <si>
    <t xml:space="preserve">                   Остаток средств от платной деятельности на 01.04.2024г. -</t>
  </si>
  <si>
    <t xml:space="preserve">                                             Остаток средств на  01.05.2024</t>
  </si>
  <si>
    <t xml:space="preserve">                   Остаток средств от платной деятельности на 01.05.2024г. -</t>
  </si>
  <si>
    <t xml:space="preserve">                                             Остаток средств на  01.06.2024</t>
  </si>
  <si>
    <t xml:space="preserve">                   Остаток средств от платной деятельности на 01.06.2024г. -</t>
  </si>
  <si>
    <t xml:space="preserve">                                             Остаток средств на  01.07.2024</t>
  </si>
  <si>
    <t xml:space="preserve">                   Остаток средств от платной деятельности на 01.09.2024г. -</t>
  </si>
  <si>
    <t xml:space="preserve">                                             Остаток средств на  01.10.2024</t>
  </si>
  <si>
    <t xml:space="preserve">                   Остаток средств от платной деятельности на 01.10.2024г. -24175,85</t>
  </si>
  <si>
    <t xml:space="preserve">                                             Остаток средств на  01.11.2024</t>
  </si>
  <si>
    <t xml:space="preserve">   Остаток средств от платной деятельности на 01.11.2024г. -135187,45</t>
  </si>
  <si>
    <t xml:space="preserve">                                             Остаток средств на  01.12.2024</t>
  </si>
  <si>
    <t xml:space="preserve"> Отчет о привлечении внебюджетных денежных средств  в 2025году</t>
  </si>
  <si>
    <t>Отчет об использовании внебюджетных денежных средств в 2025году</t>
  </si>
  <si>
    <t xml:space="preserve">   Остаток средств от платной деятельности на 01.01.2025г. -36 429,82</t>
  </si>
  <si>
    <t xml:space="preserve">                                             Остаток средств на 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</si>
</sst>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10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5" fillId="0" borderId="0" xfId="0" applyFont="1"/>
    <xf numFmtId="0" fontId="5" fillId="0" borderId="0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9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1" xfId="0" applyFont="1" applyBorder="1"/>
    <xf numFmtId="0" fontId="7" fillId="0" borderId="3" xfId="0" applyFont="1" applyBorder="1"/>
    <xf numFmtId="2" fontId="7" fillId="0" borderId="17" xfId="0" applyNumberFormat="1" applyFont="1" applyBorder="1"/>
    <xf numFmtId="2" fontId="7" fillId="0" borderId="2" xfId="0" applyNumberFormat="1" applyFont="1" applyBorder="1"/>
    <xf numFmtId="0" fontId="7" fillId="0" borderId="5" xfId="0" applyFont="1" applyBorder="1"/>
    <xf numFmtId="4" fontId="6" fillId="0" borderId="0" xfId="0" applyNumberFormat="1" applyFont="1" applyBorder="1"/>
    <xf numFmtId="4" fontId="7" fillId="0" borderId="5" xfId="0" applyNumberFormat="1" applyFont="1" applyBorder="1"/>
    <xf numFmtId="4" fontId="7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workbookViewId="0">
      <selection activeCell="P30" sqref="P30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5.28515625" customWidth="1"/>
    <col min="11" max="11" width="5.140625" customWidth="1"/>
    <col min="12" max="12" width="10.5703125" customWidth="1"/>
    <col min="13" max="13" width="4.5703125" customWidth="1"/>
    <col min="14" max="14" width="9.140625" hidden="1" customWidth="1"/>
    <col min="15" max="15" width="5.85546875" customWidth="1"/>
    <col min="16" max="16" width="11" customWidth="1"/>
    <col min="18" max="18" width="5.140625" customWidth="1"/>
  </cols>
  <sheetData>
    <row r="3" spans="4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4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4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4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4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4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4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4:19" ht="17.25" customHeight="1" x14ac:dyDescent="0.25">
      <c r="D14" s="30" t="s">
        <v>14</v>
      </c>
      <c r="E14" s="31"/>
      <c r="F14" s="31"/>
      <c r="G14" s="31"/>
      <c r="H14" s="31"/>
      <c r="I14" s="31"/>
      <c r="J14" s="31"/>
      <c r="K14" s="32"/>
      <c r="L14" s="33" t="s">
        <v>4</v>
      </c>
      <c r="M14" s="33"/>
      <c r="N14" s="33"/>
      <c r="O14" s="33"/>
      <c r="P14" s="33"/>
      <c r="Q14" s="33"/>
      <c r="R14" s="34"/>
    </row>
    <row r="15" spans="4:19" ht="21.75" customHeight="1" x14ac:dyDescent="0.25">
      <c r="D15" s="35" t="s">
        <v>15</v>
      </c>
      <c r="E15" s="36"/>
      <c r="F15" s="36" t="s">
        <v>16</v>
      </c>
      <c r="G15" s="36"/>
      <c r="H15" s="36"/>
      <c r="I15" s="36"/>
      <c r="J15" s="36"/>
      <c r="K15" s="37"/>
      <c r="L15" s="36" t="s">
        <v>5</v>
      </c>
      <c r="M15" s="36"/>
      <c r="N15" s="38"/>
      <c r="O15" s="36" t="s">
        <v>33</v>
      </c>
      <c r="P15" s="36"/>
      <c r="Q15" s="38"/>
      <c r="R15" s="19"/>
    </row>
    <row r="16" spans="4:19" x14ac:dyDescent="0.25">
      <c r="D16" s="12" t="s">
        <v>2</v>
      </c>
      <c r="E16" s="6" t="s">
        <v>3</v>
      </c>
      <c r="F16" s="7"/>
      <c r="G16" s="7"/>
      <c r="H16" s="7"/>
      <c r="I16" s="7"/>
      <c r="J16" s="8"/>
      <c r="K16" s="13"/>
      <c r="L16" s="5"/>
      <c r="M16" s="5"/>
      <c r="N16" s="14"/>
      <c r="O16" s="13"/>
      <c r="P16" s="5">
        <f>SUM(L16)</f>
        <v>0</v>
      </c>
      <c r="Q16" s="5"/>
      <c r="R16" s="14"/>
    </row>
    <row r="17" spans="3:44" x14ac:dyDescent="0.25">
      <c r="D17" s="15"/>
      <c r="E17" s="13"/>
      <c r="F17" s="5"/>
      <c r="G17" s="5"/>
      <c r="H17" s="5"/>
      <c r="I17" s="5"/>
      <c r="J17" s="14"/>
      <c r="K17" s="13"/>
      <c r="L17" s="5"/>
      <c r="M17" s="5"/>
      <c r="N17" s="14"/>
      <c r="O17" s="13"/>
      <c r="P17" s="5"/>
      <c r="Q17" s="5"/>
      <c r="R17" s="14"/>
    </row>
    <row r="18" spans="3:44" x14ac:dyDescent="0.25">
      <c r="D18" s="15" t="s">
        <v>6</v>
      </c>
      <c r="E18" s="13" t="s">
        <v>34</v>
      </c>
      <c r="F18" s="5"/>
      <c r="G18" s="5"/>
      <c r="H18" s="5"/>
      <c r="I18" s="5"/>
      <c r="J18" s="14"/>
      <c r="K18" s="13"/>
      <c r="L18" s="5">
        <v>419368.36</v>
      </c>
      <c r="M18" s="5"/>
      <c r="N18" s="14"/>
      <c r="O18" s="13"/>
      <c r="P18" s="5">
        <f>L18</f>
        <v>419368.36</v>
      </c>
      <c r="Q18" s="5"/>
      <c r="R18" s="14"/>
    </row>
    <row r="19" spans="3:44" x14ac:dyDescent="0.25">
      <c r="D19" s="15"/>
      <c r="E19" s="13"/>
      <c r="F19" s="5"/>
      <c r="G19" s="5"/>
      <c r="H19" s="5"/>
      <c r="I19" s="5"/>
      <c r="J19" s="14"/>
      <c r="K19" s="13"/>
      <c r="L19" s="5"/>
      <c r="M19" s="5"/>
      <c r="N19" s="14"/>
      <c r="O19" s="13"/>
      <c r="P19" s="5"/>
      <c r="Q19" s="5"/>
      <c r="R19" s="14"/>
    </row>
    <row r="20" spans="3:44" x14ac:dyDescent="0.25">
      <c r="D20" s="15" t="s">
        <v>8</v>
      </c>
      <c r="E20" s="13" t="s">
        <v>7</v>
      </c>
      <c r="F20" s="5"/>
      <c r="G20" s="5"/>
      <c r="H20" s="5"/>
      <c r="I20" s="5"/>
      <c r="J20" s="14"/>
      <c r="K20" s="13"/>
      <c r="L20" s="5"/>
      <c r="M20" s="5"/>
      <c r="N20" s="14"/>
      <c r="O20" s="13"/>
      <c r="P20" s="5">
        <f>L20</f>
        <v>0</v>
      </c>
      <c r="Q20" s="5"/>
      <c r="R20" s="14"/>
    </row>
    <row r="21" spans="3:44" ht="21" x14ac:dyDescent="0.35">
      <c r="D21" s="15"/>
      <c r="E21" s="13"/>
      <c r="F21" s="5"/>
      <c r="G21" s="5"/>
      <c r="H21" s="5"/>
      <c r="I21" s="5"/>
      <c r="J21" s="14"/>
      <c r="K21" s="13"/>
      <c r="L21" s="5"/>
      <c r="M21" s="5"/>
      <c r="N21" s="14"/>
      <c r="O21" s="13"/>
      <c r="P21" s="5"/>
      <c r="Q21" s="5"/>
      <c r="R21" s="14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5">
      <c r="D22" s="15" t="s">
        <v>9</v>
      </c>
      <c r="E22" s="13" t="s">
        <v>10</v>
      </c>
      <c r="F22" s="5"/>
      <c r="G22" s="5"/>
      <c r="H22" s="5"/>
      <c r="I22" s="5"/>
      <c r="J22" s="14"/>
      <c r="K22" s="13"/>
      <c r="L22" s="5"/>
      <c r="M22" s="5"/>
      <c r="N22" s="14"/>
      <c r="O22" s="13"/>
      <c r="P22" s="5">
        <f>L22</f>
        <v>0</v>
      </c>
      <c r="Q22" s="5"/>
      <c r="R22" s="1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D23" s="15"/>
      <c r="E23" s="13"/>
      <c r="F23" s="5"/>
      <c r="G23" s="5"/>
      <c r="H23" s="5"/>
      <c r="I23" s="5"/>
      <c r="J23" s="14"/>
      <c r="K23" s="13"/>
      <c r="L23" s="5"/>
      <c r="M23" s="5"/>
      <c r="N23" s="14"/>
      <c r="O23" s="13"/>
      <c r="P23" s="5"/>
      <c r="Q23" s="5"/>
      <c r="R23" s="14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3">
      <c r="D24" s="15" t="s">
        <v>12</v>
      </c>
      <c r="E24" s="13" t="s">
        <v>11</v>
      </c>
      <c r="F24" s="5"/>
      <c r="G24" s="5"/>
      <c r="H24" s="5"/>
      <c r="I24" s="5"/>
      <c r="J24" s="14"/>
      <c r="K24" s="13"/>
      <c r="L24" s="5"/>
      <c r="M24" s="5"/>
      <c r="N24" s="14"/>
      <c r="O24" s="13"/>
      <c r="P24" s="5">
        <f>L24</f>
        <v>0</v>
      </c>
      <c r="Q24" s="5"/>
      <c r="R24" s="1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3">
      <c r="D25" s="16"/>
      <c r="E25" s="24" t="s">
        <v>13</v>
      </c>
      <c r="F25" s="25"/>
      <c r="G25" s="25"/>
      <c r="H25" s="25"/>
      <c r="I25" s="25"/>
      <c r="J25" s="26"/>
      <c r="K25" s="24"/>
      <c r="L25" s="25">
        <f>SUM(L16:L24)</f>
        <v>419368.36</v>
      </c>
      <c r="M25" s="25"/>
      <c r="N25" s="26"/>
      <c r="O25" s="24"/>
      <c r="P25" s="25">
        <f>SUM(P16:P24)</f>
        <v>419368.36</v>
      </c>
      <c r="Q25" s="25"/>
      <c r="R25" s="17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21" x14ac:dyDescent="0.35">
      <c r="C27" s="5"/>
      <c r="D27" s="21" t="s">
        <v>17</v>
      </c>
      <c r="E27" s="21"/>
      <c r="F27" s="21"/>
      <c r="G27" s="21"/>
      <c r="H27" s="21"/>
      <c r="I27" s="21"/>
      <c r="J27" s="21"/>
      <c r="K27" s="21"/>
      <c r="L27" s="21"/>
      <c r="M27" s="21"/>
      <c r="N27" s="20"/>
      <c r="O27" s="20"/>
      <c r="P27" s="5"/>
      <c r="Q27" s="5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5">
      <c r="C28" s="5"/>
      <c r="D28" s="5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5"/>
      <c r="S28" s="5"/>
    </row>
    <row r="29" spans="3:44" x14ac:dyDescent="0.25">
      <c r="C29" s="5"/>
      <c r="D29" s="6"/>
      <c r="E29" s="7" t="s">
        <v>30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5"/>
      <c r="D30" s="6"/>
      <c r="E30" s="7" t="s">
        <v>39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v>212827.44</v>
      </c>
      <c r="Q30" s="7"/>
      <c r="R30" s="8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5">
      <c r="C31" s="5"/>
      <c r="D31" s="6"/>
      <c r="E31" s="6"/>
      <c r="F31" s="7"/>
      <c r="G31" s="7"/>
      <c r="H31" s="7"/>
      <c r="I31" s="7"/>
      <c r="J31" s="8"/>
      <c r="K31" s="6"/>
      <c r="L31" s="7"/>
      <c r="M31" s="8"/>
      <c r="N31" s="7"/>
      <c r="O31" s="6"/>
      <c r="P31" s="7"/>
      <c r="Q31" s="7"/>
      <c r="R31" s="8"/>
      <c r="S31" s="5"/>
    </row>
    <row r="32" spans="3:44" ht="21" customHeight="1" x14ac:dyDescent="0.25">
      <c r="C32" s="5"/>
      <c r="D32" s="13" t="s">
        <v>2</v>
      </c>
      <c r="E32" s="13" t="s">
        <v>18</v>
      </c>
      <c r="F32" s="5"/>
      <c r="G32" s="5"/>
      <c r="H32" s="5"/>
      <c r="I32" s="5"/>
      <c r="J32" s="14"/>
      <c r="K32" s="13"/>
      <c r="L32" s="5">
        <v>217084.53</v>
      </c>
      <c r="M32" s="14"/>
      <c r="N32" s="5"/>
      <c r="O32" s="13"/>
      <c r="P32" s="5">
        <f>L32</f>
        <v>217084.53</v>
      </c>
      <c r="Q32" s="5"/>
      <c r="R32" s="14"/>
      <c r="S32" s="5"/>
    </row>
    <row r="33" spans="3:19" ht="0.75" customHeight="1" x14ac:dyDescent="0.25">
      <c r="C33" s="5"/>
      <c r="D33" s="13"/>
      <c r="E33" s="13"/>
      <c r="F33" s="5"/>
      <c r="G33" s="5"/>
      <c r="H33" s="5"/>
      <c r="I33" s="5"/>
      <c r="J33" s="14"/>
      <c r="K33" s="13"/>
      <c r="L33" s="5"/>
      <c r="M33" s="14"/>
      <c r="N33" s="5"/>
      <c r="O33" s="13"/>
      <c r="P33" s="5"/>
      <c r="Q33" s="5"/>
      <c r="R33" s="14"/>
      <c r="S33" s="5"/>
    </row>
    <row r="34" spans="3:19" ht="19.5" customHeight="1" x14ac:dyDescent="0.25">
      <c r="C34" s="5"/>
      <c r="D34" s="13" t="s">
        <v>19</v>
      </c>
      <c r="E34" s="13" t="s">
        <v>20</v>
      </c>
      <c r="F34" s="5"/>
      <c r="G34" s="5"/>
      <c r="H34" s="5"/>
      <c r="I34" s="5"/>
      <c r="J34" s="14"/>
      <c r="K34" s="13"/>
      <c r="L34" s="5"/>
      <c r="M34" s="14"/>
      <c r="N34" s="5"/>
      <c r="O34" s="13"/>
      <c r="P34" s="5">
        <f>L34</f>
        <v>0</v>
      </c>
      <c r="Q34" s="5"/>
      <c r="R34" s="14"/>
      <c r="S34" s="5"/>
    </row>
    <row r="35" spans="3:19" ht="1.5" hidden="1" customHeight="1" x14ac:dyDescent="0.25">
      <c r="C35" s="5"/>
      <c r="D35" s="13"/>
      <c r="E35" s="13"/>
      <c r="F35" s="5"/>
      <c r="G35" s="5"/>
      <c r="H35" s="5"/>
      <c r="I35" s="5"/>
      <c r="J35" s="14"/>
      <c r="K35" s="13"/>
      <c r="L35" s="5"/>
      <c r="M35" s="14"/>
      <c r="N35" s="5"/>
      <c r="O35" s="13"/>
      <c r="P35" s="5"/>
      <c r="Q35" s="5"/>
      <c r="R35" s="14"/>
      <c r="S35" s="5"/>
    </row>
    <row r="36" spans="3:19" ht="21" customHeight="1" x14ac:dyDescent="0.25">
      <c r="C36" s="5"/>
      <c r="D36" s="13" t="s">
        <v>8</v>
      </c>
      <c r="E36" s="13" t="s">
        <v>21</v>
      </c>
      <c r="F36" s="5"/>
      <c r="G36" s="5"/>
      <c r="H36" s="5"/>
      <c r="I36" s="5"/>
      <c r="J36" s="14"/>
      <c r="K36" s="13"/>
      <c r="L36" s="5"/>
      <c r="M36" s="14"/>
      <c r="N36" s="5"/>
      <c r="O36" s="13"/>
      <c r="P36" s="5">
        <f>L36</f>
        <v>0</v>
      </c>
      <c r="Q36" s="5"/>
      <c r="R36" s="14"/>
      <c r="S36" s="5"/>
    </row>
    <row r="37" spans="3:19" ht="9.75" hidden="1" customHeight="1" x14ac:dyDescent="0.25">
      <c r="D37" s="13"/>
      <c r="E37" s="13"/>
      <c r="F37" s="5"/>
      <c r="G37" s="5"/>
      <c r="H37" s="5"/>
      <c r="I37" s="5"/>
      <c r="J37" s="14"/>
      <c r="K37" s="13"/>
      <c r="L37" s="5"/>
      <c r="M37" s="14"/>
      <c r="N37" s="5"/>
      <c r="O37" s="13"/>
      <c r="P37" s="5"/>
      <c r="Q37" s="5"/>
      <c r="R37" s="14"/>
      <c r="S37" s="5"/>
    </row>
    <row r="38" spans="3:19" ht="24" customHeight="1" x14ac:dyDescent="0.25">
      <c r="D38" s="13" t="s">
        <v>9</v>
      </c>
      <c r="E38" s="13" t="s">
        <v>35</v>
      </c>
      <c r="F38" s="5"/>
      <c r="G38" s="5"/>
      <c r="H38" s="5"/>
      <c r="I38" s="5"/>
      <c r="J38" s="14"/>
      <c r="K38" s="13"/>
      <c r="L38" s="5">
        <v>6058</v>
      </c>
      <c r="M38" s="14"/>
      <c r="N38" s="5"/>
      <c r="O38" s="13"/>
      <c r="P38" s="5">
        <f>L38</f>
        <v>6058</v>
      </c>
      <c r="Q38" s="5"/>
      <c r="R38" s="14"/>
      <c r="S38" s="5"/>
    </row>
    <row r="39" spans="3:19" ht="0.75" customHeight="1" x14ac:dyDescent="0.25">
      <c r="D39" s="13"/>
      <c r="E39" s="13"/>
      <c r="F39" s="5"/>
      <c r="G39" s="5"/>
      <c r="H39" s="5"/>
      <c r="I39" s="5"/>
      <c r="J39" s="14"/>
      <c r="K39" s="13"/>
      <c r="L39" s="5"/>
      <c r="M39" s="14"/>
      <c r="N39" s="5"/>
      <c r="O39" s="13"/>
      <c r="P39" s="5"/>
      <c r="Q39" s="5"/>
      <c r="R39" s="14"/>
      <c r="S39" s="5"/>
    </row>
    <row r="40" spans="3:19" ht="22.5" customHeight="1" x14ac:dyDescent="0.25">
      <c r="D40" s="13" t="s">
        <v>12</v>
      </c>
      <c r="E40" s="13" t="s">
        <v>22</v>
      </c>
      <c r="F40" s="5"/>
      <c r="G40" s="5"/>
      <c r="H40" s="5"/>
      <c r="I40" s="5"/>
      <c r="J40" s="14"/>
      <c r="K40" s="13"/>
      <c r="L40" s="5"/>
      <c r="M40" s="14"/>
      <c r="N40" s="5"/>
      <c r="O40" s="13"/>
      <c r="P40" s="5">
        <f>L40</f>
        <v>0</v>
      </c>
      <c r="Q40" s="5"/>
      <c r="R40" s="14"/>
      <c r="S40" s="5"/>
    </row>
    <row r="41" spans="3:19" ht="0.75" customHeight="1" x14ac:dyDescent="0.25">
      <c r="D41" s="13"/>
      <c r="E41" s="13"/>
      <c r="F41" s="5"/>
      <c r="G41" s="5"/>
      <c r="H41" s="5"/>
      <c r="I41" s="5"/>
      <c r="J41" s="14"/>
      <c r="K41" s="13"/>
      <c r="L41" s="5"/>
      <c r="M41" s="14"/>
      <c r="N41" s="5"/>
      <c r="O41" s="13"/>
      <c r="P41" s="5"/>
      <c r="Q41" s="5"/>
      <c r="R41" s="14"/>
      <c r="S41" s="5"/>
    </row>
    <row r="42" spans="3:19" ht="18.75" customHeight="1" x14ac:dyDescent="0.25">
      <c r="D42" s="13" t="s">
        <v>23</v>
      </c>
      <c r="E42" s="13" t="s">
        <v>36</v>
      </c>
      <c r="F42" s="5"/>
      <c r="G42" s="5"/>
      <c r="H42" s="5"/>
      <c r="I42" s="5"/>
      <c r="J42" s="14"/>
      <c r="K42" s="13"/>
      <c r="L42" s="5">
        <v>12309.6</v>
      </c>
      <c r="M42" s="14"/>
      <c r="N42" s="5"/>
      <c r="O42" s="13"/>
      <c r="P42" s="5">
        <f>L42</f>
        <v>12309.6</v>
      </c>
      <c r="Q42" s="5"/>
      <c r="R42" s="14"/>
      <c r="S42" s="5"/>
    </row>
    <row r="43" spans="3:19" ht="9" hidden="1" customHeight="1" x14ac:dyDescent="0.25">
      <c r="D43" s="13"/>
      <c r="E43" s="13"/>
      <c r="F43" s="5"/>
      <c r="G43" s="5"/>
      <c r="H43" s="5"/>
      <c r="I43" s="5"/>
      <c r="J43" s="14"/>
      <c r="K43" s="13"/>
      <c r="L43" s="5"/>
      <c r="M43" s="14"/>
      <c r="N43" s="5"/>
      <c r="O43" s="13"/>
      <c r="P43" s="5"/>
      <c r="Q43" s="5"/>
      <c r="R43" s="14"/>
      <c r="S43" s="5"/>
    </row>
    <row r="44" spans="3:19" ht="21.75" customHeight="1" x14ac:dyDescent="0.25">
      <c r="D44" s="13" t="s">
        <v>24</v>
      </c>
      <c r="E44" s="13" t="s">
        <v>25</v>
      </c>
      <c r="F44" s="5"/>
      <c r="G44" s="5"/>
      <c r="H44" s="5"/>
      <c r="I44" s="5"/>
      <c r="J44" s="14"/>
      <c r="K44" s="13"/>
      <c r="L44" s="5">
        <v>80544</v>
      </c>
      <c r="M44" s="14"/>
      <c r="N44" s="5"/>
      <c r="O44" s="13"/>
      <c r="P44" s="5">
        <f>L44</f>
        <v>80544</v>
      </c>
      <c r="Q44" s="5"/>
      <c r="R44" s="14"/>
      <c r="S44" s="5"/>
    </row>
    <row r="45" spans="3:19" ht="9.75" hidden="1" customHeight="1" x14ac:dyDescent="0.25">
      <c r="D45" s="13"/>
      <c r="E45" s="13"/>
      <c r="F45" s="5"/>
      <c r="G45" s="5"/>
      <c r="H45" s="5"/>
      <c r="I45" s="5"/>
      <c r="J45" s="14"/>
      <c r="K45" s="13"/>
      <c r="L45" s="5"/>
      <c r="M45" s="14"/>
      <c r="N45" s="5"/>
      <c r="O45" s="13"/>
      <c r="P45" s="5"/>
      <c r="Q45" s="5"/>
      <c r="R45" s="14"/>
      <c r="S45" s="5"/>
    </row>
    <row r="46" spans="3:19" ht="18.75" customHeight="1" x14ac:dyDescent="0.25">
      <c r="D46" s="13" t="s">
        <v>27</v>
      </c>
      <c r="E46" s="13" t="s">
        <v>26</v>
      </c>
      <c r="F46" s="5"/>
      <c r="G46" s="5"/>
      <c r="H46" s="5"/>
      <c r="I46" s="5"/>
      <c r="J46" s="14"/>
      <c r="K46" s="13"/>
      <c r="L46" s="5"/>
      <c r="M46" s="14"/>
      <c r="N46" s="5"/>
      <c r="O46" s="13"/>
      <c r="P46" s="5">
        <f>L46</f>
        <v>0</v>
      </c>
      <c r="Q46" s="5"/>
      <c r="R46" s="14"/>
      <c r="S46" s="5"/>
    </row>
    <row r="47" spans="3:19" ht="0.75" customHeight="1" x14ac:dyDescent="0.25">
      <c r="D47" s="13"/>
      <c r="E47" s="13"/>
      <c r="F47" s="5"/>
      <c r="G47" s="5"/>
      <c r="H47" s="5"/>
      <c r="I47" s="5"/>
      <c r="J47" s="14"/>
      <c r="K47" s="13"/>
      <c r="L47" s="5"/>
      <c r="M47" s="14"/>
      <c r="N47" s="5"/>
      <c r="O47" s="13"/>
      <c r="P47" s="5"/>
      <c r="Q47" s="5"/>
      <c r="R47" s="14"/>
      <c r="S47" s="5"/>
    </row>
    <row r="48" spans="3:19" ht="18.75" customHeight="1" x14ac:dyDescent="0.25">
      <c r="D48" s="9" t="s">
        <v>28</v>
      </c>
      <c r="E48" s="9" t="s">
        <v>29</v>
      </c>
      <c r="F48" s="10"/>
      <c r="G48" s="10"/>
      <c r="H48" s="10"/>
      <c r="I48" s="10"/>
      <c r="J48" s="11"/>
      <c r="K48" s="9"/>
      <c r="L48" s="10"/>
      <c r="M48" s="11"/>
      <c r="N48" s="10"/>
      <c r="O48" s="9"/>
      <c r="P48" s="5">
        <f>L48</f>
        <v>0</v>
      </c>
      <c r="Q48" s="10"/>
      <c r="R48" s="11"/>
      <c r="S48" s="5"/>
    </row>
    <row r="49" spans="4:18" x14ac:dyDescent="0.25">
      <c r="D49" s="3"/>
      <c r="E49" s="27"/>
      <c r="F49" s="27"/>
      <c r="G49" s="27" t="s">
        <v>31</v>
      </c>
      <c r="H49" s="27"/>
      <c r="I49" s="27"/>
      <c r="J49" s="27"/>
      <c r="K49" s="28"/>
      <c r="L49" s="27">
        <f>SUM(L32+L34+L36+L38+L40+L42+L44+L46+L48)</f>
        <v>315996.13</v>
      </c>
      <c r="M49" s="29"/>
      <c r="N49" s="27"/>
      <c r="O49" s="27"/>
      <c r="P49" s="27">
        <f>L49</f>
        <v>315996.13</v>
      </c>
      <c r="Q49" s="27"/>
      <c r="R49" s="4"/>
    </row>
    <row r="50" spans="4:18" x14ac:dyDescent="0.25">
      <c r="D50" s="3"/>
      <c r="E50" s="27" t="s">
        <v>32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>
        <f>P30+L25-L49</f>
        <v>316199.67000000004</v>
      </c>
      <c r="Q50" s="27"/>
      <c r="R50" s="4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P16" sqref="P16:P24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64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(3)'!P16+'октябрь 2023 '!L16</f>
        <v>65000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603354.5</v>
      </c>
      <c r="M18" s="54"/>
      <c r="N18" s="55"/>
      <c r="O18" s="53"/>
      <c r="P18" s="69">
        <f>'сентябрь 2023 '!P18+'октябрь 2023 '!L18</f>
        <v>4016558.06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(3)'!P20+'октябрь 2023 '!L20</f>
        <v>114403.22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12612.04</v>
      </c>
      <c r="M22" s="54"/>
      <c r="N22" s="55"/>
      <c r="O22" s="53"/>
      <c r="P22" s="69">
        <f>'сентябрь 2023 '!P22+'октябрь 2023 '!L22</f>
        <v>66808.37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73792.14</v>
      </c>
      <c r="M24" s="54"/>
      <c r="N24" s="55"/>
      <c r="O24" s="53"/>
      <c r="P24" s="69">
        <f>'сентябрь 2023 '!P24+'октябрь 2023 '!L24</f>
        <v>110608.73999999999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689758.68</v>
      </c>
      <c r="M25" s="59"/>
      <c r="N25" s="60"/>
      <c r="O25" s="58"/>
      <c r="P25" s="59">
        <f>SUM(P16:P24)</f>
        <v>4373378.3900000006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65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186029.17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438563.4</v>
      </c>
      <c r="M32" s="55"/>
      <c r="N32" s="54"/>
      <c r="O32" s="53"/>
      <c r="P32" s="54">
        <f>'сентябрь 2023 '!P32+'октябрь 2023 '!L32</f>
        <v>2973010.35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0</v>
      </c>
      <c r="M36" s="55"/>
      <c r="N36" s="54"/>
      <c r="O36" s="53"/>
      <c r="P36" s="54">
        <v>103871.77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43912</v>
      </c>
      <c r="M38" s="55"/>
      <c r="N38" s="54"/>
      <c r="O38" s="53"/>
      <c r="P38" s="54">
        <f>'сентябрь 2023 '!P38+'октябрь 2023 '!L38</f>
        <v>330729.95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25681.58</v>
      </c>
      <c r="M42" s="55"/>
      <c r="N42" s="54"/>
      <c r="O42" s="53"/>
      <c r="P42" s="54">
        <f>'сентябрь 2023 '!P42+'октябрь 2023 '!L42</f>
        <v>382658.18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61494.25</v>
      </c>
      <c r="M44" s="55"/>
      <c r="N44" s="54"/>
      <c r="O44" s="53"/>
      <c r="P44" s="54">
        <f>'сентябрь 2023 '!P44+'октябрь 2023 '!L44</f>
        <v>385261.25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12300</v>
      </c>
      <c r="M46" s="55"/>
      <c r="N46" s="54"/>
      <c r="O46" s="53"/>
      <c r="P46" s="54">
        <f>'сентябрь 2023 '!P46+'октябрь 2023 '!L46</f>
        <v>22800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(3)'!P48+'октябрь 2023 '!L48</f>
        <v>94037.739999999991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581951.23</v>
      </c>
      <c r="M49" s="65"/>
      <c r="N49" s="63"/>
      <c r="O49" s="63"/>
      <c r="P49" s="63">
        <f>SUM(P32:P48)</f>
        <v>4292369.24</v>
      </c>
      <c r="Q49" s="63"/>
      <c r="R49" s="45"/>
    </row>
    <row r="50" spans="3:18" ht="15.75" x14ac:dyDescent="0.25">
      <c r="C50" s="39"/>
      <c r="D50" s="43"/>
      <c r="E50" s="63" t="s">
        <v>63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'сентябрь 2023 '!P50+'октябрь 2023 '!L25-'октябрь 2023 '!L49</f>
        <v>293836.62000000011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X27" sqref="X27:X28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66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(3)'!P16+'ноябрь 2023 (2)'!L16</f>
        <v>65000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368591.83</v>
      </c>
      <c r="M18" s="54"/>
      <c r="N18" s="55"/>
      <c r="O18" s="53"/>
      <c r="P18" s="69">
        <f>L18+'октябрь 2023 '!P18</f>
        <v>4385149.8899999997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(3)'!P20+'ноябрь 2023 (2)'!L20</f>
        <v>114403.22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19449.900000000001</v>
      </c>
      <c r="M22" s="54"/>
      <c r="N22" s="55"/>
      <c r="O22" s="53"/>
      <c r="P22" s="69">
        <f>L22+'октябрь 2023 '!P22</f>
        <v>86258.26999999999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90051.92</v>
      </c>
      <c r="M24" s="54"/>
      <c r="N24" s="55"/>
      <c r="O24" s="53"/>
      <c r="P24" s="69">
        <f>L24+'октябрь 2023 '!P24</f>
        <v>200660.65999999997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478093.65</v>
      </c>
      <c r="M25" s="59"/>
      <c r="N25" s="60"/>
      <c r="O25" s="58"/>
      <c r="P25" s="59">
        <f>SUM(P16:P24)</f>
        <v>4851472.0399999991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67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293836.62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368673.63</v>
      </c>
      <c r="M32" s="55"/>
      <c r="N32" s="54"/>
      <c r="O32" s="53"/>
      <c r="P32" s="54">
        <f>L32+'октябрь 2023 '!P32</f>
        <v>3341683.98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4307.0600000000004</v>
      </c>
      <c r="M36" s="55"/>
      <c r="N36" s="54"/>
      <c r="O36" s="53"/>
      <c r="P36" s="54">
        <f>L36+'октябрь 2023 '!P36</f>
        <v>108178.83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13026.8</v>
      </c>
      <c r="M38" s="55"/>
      <c r="N38" s="54"/>
      <c r="O38" s="53"/>
      <c r="P38" s="54">
        <f>L38+'октябрь 2023 '!P38</f>
        <v>343756.75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51158</v>
      </c>
      <c r="M42" s="55"/>
      <c r="N42" s="54"/>
      <c r="O42" s="53"/>
      <c r="P42" s="54">
        <f>L42+'октябрь 2023 '!P42</f>
        <v>433816.18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27999</v>
      </c>
      <c r="M44" s="55"/>
      <c r="N44" s="54"/>
      <c r="O44" s="53"/>
      <c r="P44" s="54">
        <f>L44+'октябрь 2023 '!P44</f>
        <v>413260.25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L46+'октябрь 2023 '!P46</f>
        <v>22800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L48+'октябрь 2023 '!P48</f>
        <v>94037.739999999991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465164.49</v>
      </c>
      <c r="M49" s="65"/>
      <c r="N49" s="63"/>
      <c r="O49" s="63"/>
      <c r="P49" s="63">
        <f>SUM(P32:P48)</f>
        <v>4757533.7300000004</v>
      </c>
      <c r="Q49" s="63"/>
      <c r="R49" s="45"/>
    </row>
    <row r="50" spans="3:18" ht="15.75" x14ac:dyDescent="0.25">
      <c r="C50" s="39"/>
      <c r="D50" s="43"/>
      <c r="E50" s="63" t="s">
        <v>68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306765.78000000003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25" workbookViewId="0">
      <selection activeCell="P52" sqref="P52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66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376633.5</v>
      </c>
      <c r="M18" s="54"/>
      <c r="N18" s="55"/>
      <c r="O18" s="53"/>
      <c r="P18" s="69">
        <v>376633.5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/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/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376633.5</v>
      </c>
      <c r="M25" s="59"/>
      <c r="N25" s="60"/>
      <c r="O25" s="58"/>
      <c r="P25" s="59">
        <f>SUM(P16:P24)</f>
        <v>376633.5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70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147085.39000000001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184185.65</v>
      </c>
      <c r="M32" s="55"/>
      <c r="N32" s="54"/>
      <c r="O32" s="53"/>
      <c r="P32" s="54">
        <v>184185.65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0</v>
      </c>
      <c r="M36" s="55"/>
      <c r="N36" s="54"/>
      <c r="O36" s="53"/>
      <c r="P36" s="54">
        <v>0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7734</v>
      </c>
      <c r="M38" s="55"/>
      <c r="N38" s="54"/>
      <c r="O38" s="53"/>
      <c r="P38" s="54">
        <v>7734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26665.29</v>
      </c>
      <c r="M42" s="55"/>
      <c r="N42" s="54"/>
      <c r="O42" s="53"/>
      <c r="P42" s="69">
        <v>26665.29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71929.64</v>
      </c>
      <c r="M44" s="55"/>
      <c r="N44" s="54"/>
      <c r="O44" s="53"/>
      <c r="P44" s="69">
        <v>71929.64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/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290514.58</v>
      </c>
      <c r="M49" s="65"/>
      <c r="N49" s="63"/>
      <c r="O49" s="63"/>
      <c r="P49" s="63">
        <f>SUM(P32:P48)</f>
        <v>290514.58</v>
      </c>
      <c r="Q49" s="63"/>
      <c r="R49" s="45"/>
    </row>
    <row r="50" spans="3:18" ht="15.75" x14ac:dyDescent="0.25">
      <c r="C50" s="39"/>
      <c r="D50" s="43"/>
      <c r="E50" s="63" t="s">
        <v>72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233204.31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3" workbookViewId="0">
      <selection activeCell="P46" sqref="P46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40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417553</v>
      </c>
      <c r="M18" s="54"/>
      <c r="N18" s="55"/>
      <c r="O18" s="53"/>
      <c r="P18" s="69">
        <f>L18+'ЯНВАРЬ 2024Г. (2)'!P18</f>
        <v>794186.5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32727.22</v>
      </c>
      <c r="M22" s="54"/>
      <c r="N22" s="55"/>
      <c r="O22" s="53"/>
      <c r="P22" s="69">
        <v>32727.22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13019.86</v>
      </c>
      <c r="M24" s="54"/>
      <c r="N24" s="55"/>
      <c r="O24" s="53"/>
      <c r="P24" s="69">
        <v>13019.86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463300.07999999996</v>
      </c>
      <c r="M25" s="59"/>
      <c r="N25" s="60"/>
      <c r="O25" s="58"/>
      <c r="P25" s="59">
        <f>SUM(P16:P24)</f>
        <v>839933.58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74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233204.31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358434.23</v>
      </c>
      <c r="M32" s="55"/>
      <c r="N32" s="54"/>
      <c r="O32" s="53"/>
      <c r="P32" s="54">
        <f>184185.65+L32</f>
        <v>542619.88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1000</v>
      </c>
      <c r="M36" s="55"/>
      <c r="N36" s="54"/>
      <c r="O36" s="53"/>
      <c r="P36" s="54">
        <f>L36</f>
        <v>1000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11602.8</v>
      </c>
      <c r="M38" s="54"/>
      <c r="N38" s="54"/>
      <c r="O38" s="53"/>
      <c r="P38" s="54">
        <f>7734+L38</f>
        <v>19336.8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58964.44</v>
      </c>
      <c r="M42" s="55"/>
      <c r="N42" s="54"/>
      <c r="O42" s="53"/>
      <c r="P42" s="69">
        <f>26665.29+L42</f>
        <v>85629.73000000001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35299</v>
      </c>
      <c r="M44" s="55"/>
      <c r="N44" s="54"/>
      <c r="O44" s="53"/>
      <c r="P44" s="69">
        <f>71929.64+L44</f>
        <v>107228.64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614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465914.47</v>
      </c>
      <c r="M49" s="65"/>
      <c r="N49" s="63"/>
      <c r="O49" s="63"/>
      <c r="P49" s="63">
        <f>SUM(P32:P48)</f>
        <v>756429.05</v>
      </c>
      <c r="Q49" s="63"/>
      <c r="R49" s="45"/>
    </row>
    <row r="50" spans="3:18" ht="15.75" x14ac:dyDescent="0.25">
      <c r="C50" s="39"/>
      <c r="D50" s="43"/>
      <c r="E50" s="63" t="s">
        <v>73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230589.91999999993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3" workbookViewId="0">
      <selection activeCell="AH40" sqref="AH40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45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415629.96</v>
      </c>
      <c r="M18" s="54"/>
      <c r="N18" s="55"/>
      <c r="O18" s="53"/>
      <c r="P18" s="69">
        <f>L18+'ФЕВРАЛЬ 2024Г. (2)'!P18</f>
        <v>1209816.46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14209.56</v>
      </c>
      <c r="M22" s="54"/>
      <c r="N22" s="55"/>
      <c r="O22" s="53"/>
      <c r="P22" s="69">
        <f>L22+'ФЕВРАЛЬ 2024Г. (2)'!P22</f>
        <v>46936.78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12772.99</v>
      </c>
      <c r="M24" s="54"/>
      <c r="N24" s="55"/>
      <c r="O24" s="53"/>
      <c r="P24" s="69">
        <f>L24+'ФЕВРАЛЬ 2024Г. (2)'!P24</f>
        <v>25792.85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442612.51</v>
      </c>
      <c r="M25" s="59"/>
      <c r="N25" s="60"/>
      <c r="O25" s="58"/>
      <c r="P25" s="59">
        <f>SUM(P16:P24)</f>
        <v>1282546.0900000001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75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230589.92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256631.05</v>
      </c>
      <c r="M32" s="55"/>
      <c r="N32" s="54"/>
      <c r="O32" s="53"/>
      <c r="P32" s="54">
        <f>L32+'ФЕВРАЛЬ 2024Г. (2)'!P32</f>
        <v>799250.92999999993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6960.59</v>
      </c>
      <c r="M36" s="55"/>
      <c r="N36" s="54"/>
      <c r="O36" s="53"/>
      <c r="P36" s="54">
        <f>L36+'ФЕВРАЛЬ 2024Г. (2)'!P36</f>
        <v>7960.59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26327.7</v>
      </c>
      <c r="M38" s="54"/>
      <c r="N38" s="54"/>
      <c r="O38" s="53"/>
      <c r="P38" s="54">
        <f>L38+'ФЕВРАЛЬ 2024Г. (2)'!P38</f>
        <v>45664.5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23709.46</v>
      </c>
      <c r="M42" s="55"/>
      <c r="N42" s="54"/>
      <c r="O42" s="53"/>
      <c r="P42" s="69">
        <f>L42+'ФЕВРАЛЬ 2024Г. (2)'!P42</f>
        <v>109339.19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69">
        <f>L44+'ФЕВРАЛЬ 2024Г. (2)'!P44</f>
        <v>107228.64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313628.80000000005</v>
      </c>
      <c r="M49" s="65"/>
      <c r="N49" s="63"/>
      <c r="O49" s="63"/>
      <c r="P49" s="63">
        <f>SUM(P32:P48)</f>
        <v>1070057.8499999999</v>
      </c>
      <c r="Q49" s="63"/>
      <c r="R49" s="45"/>
    </row>
    <row r="50" spans="3:18" ht="15.75" x14ac:dyDescent="0.25">
      <c r="C50" s="39"/>
      <c r="D50" s="43"/>
      <c r="E50" s="63" t="s">
        <v>76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359573.63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3" workbookViewId="0">
      <selection activeCell="Z36" sqref="Z36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46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383390.5</v>
      </c>
      <c r="M18" s="54"/>
      <c r="N18" s="55"/>
      <c r="O18" s="53"/>
      <c r="P18" s="69">
        <f>L18+'март 2024Г. (2)'!P18</f>
        <v>1593206.96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23990.36</v>
      </c>
      <c r="M22" s="54"/>
      <c r="N22" s="55"/>
      <c r="O22" s="53"/>
      <c r="P22" s="69">
        <f>L22+'март 2024Г. (2)'!P22</f>
        <v>70927.14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22750.98</v>
      </c>
      <c r="M24" s="54"/>
      <c r="N24" s="55"/>
      <c r="O24" s="53"/>
      <c r="P24" s="69">
        <f>L24+'март 2024Г. (2)'!P24</f>
        <v>48543.83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430131.83999999997</v>
      </c>
      <c r="M25" s="59"/>
      <c r="N25" s="60"/>
      <c r="O25" s="58"/>
      <c r="P25" s="59">
        <f>SUM(P16:P24)</f>
        <v>1712677.93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77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359573.63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291717.7</v>
      </c>
      <c r="M32" s="55"/>
      <c r="N32" s="54"/>
      <c r="O32" s="53"/>
      <c r="P32" s="54">
        <f>L32+'март 2024Г. (2)'!P32</f>
        <v>1090968.6299999999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1653.53</v>
      </c>
      <c r="M36" s="55"/>
      <c r="N36" s="54"/>
      <c r="O36" s="53"/>
      <c r="P36" s="54">
        <f>L36+'март 2024Г. (2)'!P36</f>
        <v>9614.1200000000008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37848.800000000003</v>
      </c>
      <c r="M38" s="54"/>
      <c r="N38" s="54"/>
      <c r="O38" s="53"/>
      <c r="P38" s="54">
        <f>L38+'март 2024Г. (2)'!P38</f>
        <v>83513.3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47585</v>
      </c>
      <c r="M42" s="55"/>
      <c r="N42" s="54"/>
      <c r="O42" s="53"/>
      <c r="P42" s="69">
        <f>L42+'март 2024Г. (2)'!P42</f>
        <v>156924.19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21399</v>
      </c>
      <c r="M44" s="55"/>
      <c r="N44" s="54"/>
      <c r="O44" s="53"/>
      <c r="P44" s="69">
        <f>L44+'март 2024Г. (2)'!P44</f>
        <v>128627.64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400204.03</v>
      </c>
      <c r="M49" s="65"/>
      <c r="N49" s="63"/>
      <c r="O49" s="63"/>
      <c r="P49" s="63">
        <f>SUM(P32:P48)</f>
        <v>1470261.88</v>
      </c>
      <c r="Q49" s="63"/>
      <c r="R49" s="45"/>
    </row>
    <row r="50" spans="3:18" ht="15.75" x14ac:dyDescent="0.25">
      <c r="C50" s="39"/>
      <c r="D50" s="43"/>
      <c r="E50" s="63" t="s">
        <v>78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389501.43999999994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3" workbookViewId="0">
      <selection activeCell="P50" sqref="P50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49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203287.53</v>
      </c>
      <c r="M18" s="54"/>
      <c r="N18" s="55"/>
      <c r="O18" s="53"/>
      <c r="P18" s="69">
        <f>'апрель 2024Г. (2)'!P18+'МАЙ 2024Г. (2)'!L18</f>
        <v>1796494.49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52133.35</v>
      </c>
      <c r="M20" s="54"/>
      <c r="N20" s="55"/>
      <c r="O20" s="53"/>
      <c r="P20" s="54">
        <v>52133.35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>
        <f>L22+'апрель 2024Г. (2)'!P22</f>
        <v>70927.14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10569.47</v>
      </c>
      <c r="M24" s="54"/>
      <c r="N24" s="55"/>
      <c r="O24" s="53"/>
      <c r="P24" s="69">
        <f>L24+'апрель 2024Г. (2)'!P24</f>
        <v>59113.3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265990.34999999998</v>
      </c>
      <c r="M25" s="59"/>
      <c r="N25" s="60"/>
      <c r="O25" s="58"/>
      <c r="P25" s="59">
        <f>SUM(P16:P24)</f>
        <v>1978668.28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79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389501.44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251770.61</v>
      </c>
      <c r="M32" s="55"/>
      <c r="N32" s="54"/>
      <c r="O32" s="53"/>
      <c r="P32" s="54">
        <f>L32+'апрель 2024Г. (2)'!P32</f>
        <v>1342739.2399999998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3653.53</v>
      </c>
      <c r="M36" s="55"/>
      <c r="N36" s="54"/>
      <c r="O36" s="53"/>
      <c r="P36" s="54">
        <f>L36+'апрель 2024Г. (2)'!P36</f>
        <v>13267.650000000001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20754.8</v>
      </c>
      <c r="M38" s="54"/>
      <c r="N38" s="54"/>
      <c r="O38" s="53"/>
      <c r="P38" s="54">
        <f>L38+'апрель 2024Г. (2)'!P38</f>
        <v>104268.1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69000.800000000003</v>
      </c>
      <c r="M42" s="55"/>
      <c r="N42" s="54"/>
      <c r="O42" s="53"/>
      <c r="P42" s="69">
        <f>L42+'апрель 2024Г. (2)'!P42</f>
        <v>225924.99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20050</v>
      </c>
      <c r="M44" s="55"/>
      <c r="N44" s="54"/>
      <c r="O44" s="53"/>
      <c r="P44" s="69">
        <f>L44+'апрель 2024Г. (2)'!P44</f>
        <v>148677.64000000001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100000</v>
      </c>
      <c r="M48" s="49"/>
      <c r="N48" s="47"/>
      <c r="O48" s="48"/>
      <c r="P48" s="54">
        <f>L48</f>
        <v>100000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465229.74</v>
      </c>
      <c r="M49" s="65"/>
      <c r="N49" s="63"/>
      <c r="O49" s="63"/>
      <c r="P49" s="63">
        <f>SUM(P32:P48)</f>
        <v>1935491.6199999996</v>
      </c>
      <c r="Q49" s="63"/>
      <c r="R49" s="45"/>
    </row>
    <row r="50" spans="3:18" ht="15.75" x14ac:dyDescent="0.25">
      <c r="C50" s="39"/>
      <c r="D50" s="43"/>
      <c r="E50" s="63" t="s">
        <v>80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190262.05000000005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3" workbookViewId="0">
      <selection activeCell="V46" sqref="V46:W46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52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30000</v>
      </c>
      <c r="M16" s="54"/>
      <c r="N16" s="55"/>
      <c r="O16" s="53"/>
      <c r="P16" s="54">
        <v>30000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113496.25</v>
      </c>
      <c r="M18" s="54"/>
      <c r="N18" s="55"/>
      <c r="O18" s="53"/>
      <c r="P18" s="69">
        <f>L18+'МАЙ 2024Г. (2)'!P18</f>
        <v>1909990.74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65221.21</v>
      </c>
      <c r="M20" s="54"/>
      <c r="N20" s="55"/>
      <c r="O20" s="53"/>
      <c r="P20" s="54">
        <f>L20+'МАЙ 2024Г. (2)'!P20</f>
        <v>117354.56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3781.4</v>
      </c>
      <c r="M22" s="54"/>
      <c r="N22" s="55"/>
      <c r="O22" s="53"/>
      <c r="P22" s="69">
        <f>L22+'МАЙ 2024Г. (2)'!P22</f>
        <v>74708.539999999994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463.55</v>
      </c>
      <c r="M24" s="54"/>
      <c r="N24" s="55"/>
      <c r="O24" s="53"/>
      <c r="P24" s="69">
        <f>L24+'МАЙ 2024Г. (2)'!P24</f>
        <v>59576.850000000006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212962.40999999997</v>
      </c>
      <c r="M25" s="59"/>
      <c r="N25" s="60"/>
      <c r="O25" s="58"/>
      <c r="P25" s="59">
        <f>SUM(P16:P24)</f>
        <v>2191630.69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81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190262.05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188529.99</v>
      </c>
      <c r="M32" s="55"/>
      <c r="N32" s="54"/>
      <c r="O32" s="53"/>
      <c r="P32" s="54">
        <f>L32+'МАЙ 2024Г. (2)'!P32</f>
        <v>1531269.2299999997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1653.53</v>
      </c>
      <c r="M36" s="55"/>
      <c r="N36" s="54"/>
      <c r="O36" s="53"/>
      <c r="P36" s="54">
        <f>L36+'МАЙ 2024Г. (2)'!P36</f>
        <v>14921.180000000002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126805.09</v>
      </c>
      <c r="M38" s="54"/>
      <c r="N38" s="54"/>
      <c r="O38" s="53"/>
      <c r="P38" s="54">
        <f>L38+'МАЙ 2024Г. (2)'!P38</f>
        <v>231073.19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61236.85</v>
      </c>
      <c r="M42" s="55"/>
      <c r="N42" s="54"/>
      <c r="O42" s="53"/>
      <c r="P42" s="69">
        <f>L42+'МАЙ 2024Г. (2)'!P42</f>
        <v>287161.83999999997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24999</v>
      </c>
      <c r="M44" s="55"/>
      <c r="N44" s="54"/>
      <c r="O44" s="53"/>
      <c r="P44" s="69">
        <f>L44+'МАЙ 2024Г. (2)'!P44</f>
        <v>173676.64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403224.45999999996</v>
      </c>
      <c r="M49" s="65"/>
      <c r="N49" s="63"/>
      <c r="O49" s="63"/>
      <c r="P49" s="63">
        <f>SUM(P32:P48)</f>
        <v>2338716.0799999996</v>
      </c>
      <c r="Q49" s="63"/>
      <c r="R49" s="45"/>
    </row>
    <row r="50" spans="3:18" ht="15.75" x14ac:dyDescent="0.25">
      <c r="C50" s="39"/>
      <c r="D50" s="43"/>
      <c r="E50" s="63" t="s">
        <v>82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0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AC1" sqref="AC1:AC1048576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61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30000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452756.86</v>
      </c>
      <c r="M18" s="54"/>
      <c r="N18" s="55"/>
      <c r="O18" s="53"/>
      <c r="P18" s="69">
        <f>L18+'июнь 2024 (2)'!P18</f>
        <v>2362747.6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L20+'июнь 2024 (2)'!P20</f>
        <v>117354.56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>
        <f>L22+'июнь 2024 (2)'!P22</f>
        <v>74708.539999999994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L24+'июнь 2024 (2)'!P24</f>
        <v>59576.850000000006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452756.86</v>
      </c>
      <c r="M25" s="59"/>
      <c r="N25" s="60"/>
      <c r="O25" s="58"/>
      <c r="P25" s="59">
        <f>SUM(P16:P24)</f>
        <v>2644387.5500000003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83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333064.92</v>
      </c>
      <c r="M32" s="55"/>
      <c r="N32" s="54"/>
      <c r="O32" s="53"/>
      <c r="P32" s="54">
        <f>L32+'июнь 2024 (2)'!P32</f>
        <v>1864334.1499999997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7960.59</v>
      </c>
      <c r="M36" s="55"/>
      <c r="N36" s="54"/>
      <c r="O36" s="53"/>
      <c r="P36" s="54">
        <f>L36+'июнь 2024 (2)'!P36</f>
        <v>22881.770000000004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36328</v>
      </c>
      <c r="M38" s="54"/>
      <c r="N38" s="54"/>
      <c r="O38" s="53"/>
      <c r="P38" s="54">
        <f>L38+'июнь 2024 (2)'!P38</f>
        <v>267401.19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32847.5</v>
      </c>
      <c r="M42" s="55"/>
      <c r="N42" s="54"/>
      <c r="O42" s="53"/>
      <c r="P42" s="69">
        <f>L42+'июнь 2024 (2)'!P42</f>
        <v>320009.33999999997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18380</v>
      </c>
      <c r="M44" s="55"/>
      <c r="N44" s="54"/>
      <c r="O44" s="53"/>
      <c r="P44" s="69">
        <f>L44+'июнь 2024 (2)'!P44</f>
        <v>192056.64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428581.01</v>
      </c>
      <c r="M49" s="65"/>
      <c r="N49" s="63"/>
      <c r="O49" s="63"/>
      <c r="P49" s="63">
        <f>SUM(P32:P48)</f>
        <v>2767297.09</v>
      </c>
      <c r="Q49" s="63"/>
      <c r="R49" s="45"/>
    </row>
    <row r="50" spans="3:18" ht="15.75" x14ac:dyDescent="0.25">
      <c r="C50" s="39"/>
      <c r="D50" s="43"/>
      <c r="E50" s="63" t="s">
        <v>84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24175.849999999977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22" workbookViewId="0">
      <selection activeCell="P51" sqref="P51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64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30000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443668.64</v>
      </c>
      <c r="M18" s="54"/>
      <c r="N18" s="55"/>
      <c r="O18" s="53"/>
      <c r="P18" s="69">
        <f>L18+'сентябрь  2024 (2)'!P18</f>
        <v>2806416.24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L20+'сентябрь  2024 (2)'!P20</f>
        <v>117354.56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>
        <f>L22+'сентябрь  2024 (2)'!P22</f>
        <v>74708.539999999994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L24+'сентябрь  2024 (2)'!P24</f>
        <v>59576.850000000006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443668.64</v>
      </c>
      <c r="M25" s="59"/>
      <c r="N25" s="60"/>
      <c r="O25" s="58"/>
      <c r="P25" s="59">
        <f>SUM(P16:P24)</f>
        <v>3088056.1900000004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85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261954.29</v>
      </c>
      <c r="M32" s="55"/>
      <c r="N32" s="54"/>
      <c r="O32" s="53"/>
      <c r="P32" s="54">
        <f>L32+'сентябрь  2024 (2)'!P32</f>
        <v>2126288.4399999995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21000</v>
      </c>
      <c r="M36" s="55"/>
      <c r="N36" s="54"/>
      <c r="O36" s="53"/>
      <c r="P36" s="54">
        <f>L36+'сентябрь  2024 (2)'!P36</f>
        <v>43881.770000000004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999.9</v>
      </c>
      <c r="M38" s="54"/>
      <c r="N38" s="54"/>
      <c r="O38" s="53"/>
      <c r="P38" s="54">
        <f>L38+'сентябрь  2024 (2)'!P38</f>
        <v>268401.09000000003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3352.75</v>
      </c>
      <c r="M42" s="55"/>
      <c r="N42" s="54"/>
      <c r="O42" s="53"/>
      <c r="P42" s="69">
        <f>L42+'сентябрь  2024 (2)'!P42</f>
        <v>323362.08999999997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45350.1</v>
      </c>
      <c r="M44" s="55"/>
      <c r="N44" s="54"/>
      <c r="O44" s="53"/>
      <c r="P44" s="69">
        <f>L44+'сентябрь  2024 (2)'!P44</f>
        <v>237406.74000000002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332657.04000000004</v>
      </c>
      <c r="M49" s="65"/>
      <c r="N49" s="63"/>
      <c r="O49" s="63"/>
      <c r="P49" s="63">
        <f>SUM(P32:P48)</f>
        <v>3099954.1299999994</v>
      </c>
      <c r="Q49" s="63"/>
      <c r="R49" s="45"/>
    </row>
    <row r="50" spans="3:18" ht="15.75" x14ac:dyDescent="0.25">
      <c r="C50" s="39"/>
      <c r="D50" s="43"/>
      <c r="E50" s="63" t="s">
        <v>86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'ЯНВАРЬ 2024Г. (2)'!P30+'октябрь  2024 (2)'!P25-'октябрь  2024 (2)'!P49</f>
        <v>135187.45000000112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T51" sqref="T51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.42578125" customWidth="1"/>
    <col min="13" max="13" width="4.5703125" customWidth="1"/>
    <col min="14" max="14" width="9.140625" hidden="1" customWidth="1"/>
    <col min="15" max="15" width="7" customWidth="1"/>
    <col min="16" max="16" width="16.140625" customWidth="1"/>
    <col min="17" max="17" width="5.42578125" customWidth="1"/>
    <col min="18" max="18" width="7.7109375" customWidth="1"/>
    <col min="20" max="20" width="15.855468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40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/>
      <c r="M16" s="54"/>
      <c r="N16" s="55"/>
      <c r="O16" s="53"/>
      <c r="P16" s="54">
        <f>SUM(L16)</f>
        <v>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473729.56</v>
      </c>
      <c r="M18" s="54"/>
      <c r="N18" s="55"/>
      <c r="O18" s="53"/>
      <c r="P18" s="54">
        <f>'январь (2)'!P18+'февраль (2)'!L18</f>
        <v>893097.91999999993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/>
      <c r="M20" s="54"/>
      <c r="N20" s="55"/>
      <c r="O20" s="53"/>
      <c r="P20" s="54">
        <f>'январь (2)'!P20+'февраль (2)'!L20</f>
        <v>0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/>
      <c r="M22" s="54"/>
      <c r="N22" s="55"/>
      <c r="O22" s="53"/>
      <c r="P22" s="54">
        <f>'январь (2)'!P22+'февраль (2)'!L22</f>
        <v>0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5572.69</v>
      </c>
      <c r="M24" s="54"/>
      <c r="N24" s="55"/>
      <c r="O24" s="53"/>
      <c r="P24" s="54">
        <f>L24</f>
        <v>5572.69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59">
        <f>SUM(L16:L24)</f>
        <v>479302.25</v>
      </c>
      <c r="M25" s="59"/>
      <c r="N25" s="60"/>
      <c r="O25" s="58"/>
      <c r="P25" s="59">
        <f>SUM(P16:P24)</f>
        <v>898670.60999999987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41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>
        <v>316199.67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275365.67</v>
      </c>
      <c r="M32" s="55"/>
      <c r="N32" s="54"/>
      <c r="O32" s="53"/>
      <c r="P32" s="54">
        <f>'январь (2)'!L32+'февраль (2)'!L32</f>
        <v>492450.19999999995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/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2500</v>
      </c>
      <c r="M36" s="55"/>
      <c r="N36" s="54"/>
      <c r="O36" s="53"/>
      <c r="P36" s="54">
        <f>'январь (2)'!P36+'февраль (2)'!L36</f>
        <v>2500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13594</v>
      </c>
      <c r="M38" s="55"/>
      <c r="N38" s="54"/>
      <c r="O38" s="53"/>
      <c r="P38" s="54">
        <f>'январь (2)'!P38+'февраль (2)'!L38</f>
        <v>19652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34479.300000000003</v>
      </c>
      <c r="M42" s="55"/>
      <c r="N42" s="54"/>
      <c r="O42" s="53"/>
      <c r="P42" s="54">
        <f>'январь (2)'!P42+'февраль (2)'!L42</f>
        <v>46788.9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9999</v>
      </c>
      <c r="M44" s="55"/>
      <c r="N44" s="54"/>
      <c r="O44" s="53"/>
      <c r="P44" s="54">
        <f>'январь (2)'!P44+'февраль (2)'!L44</f>
        <v>90543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3999.2</v>
      </c>
      <c r="M48" s="49"/>
      <c r="N48" s="47"/>
      <c r="O48" s="48"/>
      <c r="P48" s="54">
        <f>L48</f>
        <v>3999.2</v>
      </c>
      <c r="Q48" s="47"/>
      <c r="R48" s="49"/>
      <c r="S48" s="5"/>
    </row>
    <row r="49" spans="3:20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3">
        <f>SUM(L32+L34+L36+L38+L40+L42+L44+L46+L48)</f>
        <v>339937.17</v>
      </c>
      <c r="M49" s="65"/>
      <c r="N49" s="63"/>
      <c r="O49" s="63"/>
      <c r="P49" s="63">
        <f>SUM(P32:P48)</f>
        <v>655933.29999999993</v>
      </c>
      <c r="Q49" s="63"/>
      <c r="R49" s="45"/>
    </row>
    <row r="50" spans="3:20" ht="15.75" x14ac:dyDescent="0.25">
      <c r="C50" s="39"/>
      <c r="D50" s="43"/>
      <c r="E50" s="63" t="s">
        <v>42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455564.74999999994</v>
      </c>
      <c r="Q50" s="63"/>
      <c r="R50" s="45"/>
      <c r="T50">
        <f>P25-P49+212827.44</f>
        <v>455564.74999999994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9" workbookViewId="0">
      <selection activeCell="W34" sqref="W34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66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20000</v>
      </c>
      <c r="M16" s="54"/>
      <c r="N16" s="55"/>
      <c r="O16" s="53"/>
      <c r="P16" s="54">
        <v>50000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315399</v>
      </c>
      <c r="M18" s="54"/>
      <c r="N18" s="55"/>
      <c r="O18" s="53"/>
      <c r="P18" s="69">
        <f>L18+'октябрь  2024 (2)'!P18</f>
        <v>3121815.24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L20+'сентябрь  2024 (2)'!P20</f>
        <v>117354.56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17435.93</v>
      </c>
      <c r="M22" s="54"/>
      <c r="N22" s="55"/>
      <c r="O22" s="53"/>
      <c r="P22" s="69">
        <f>L22+'октябрь  2024 (2)'!P22</f>
        <v>92144.47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3387.54</v>
      </c>
      <c r="M24" s="54"/>
      <c r="N24" s="55"/>
      <c r="O24" s="53"/>
      <c r="P24" s="69">
        <f>L24+'октябрь  2024 (2)'!P24</f>
        <v>62964.390000000007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356222.47</v>
      </c>
      <c r="M25" s="59"/>
      <c r="N25" s="60"/>
      <c r="O25" s="58"/>
      <c r="P25" s="59">
        <f>SUM(P16:P24)</f>
        <v>3444278.6600000006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87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295280.78000000003</v>
      </c>
      <c r="M32" s="55"/>
      <c r="N32" s="54"/>
      <c r="O32" s="53"/>
      <c r="P32" s="54">
        <f>L32+'октябрь  2024 (2)'!P32</f>
        <v>2421569.2199999997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57653.53</v>
      </c>
      <c r="M36" s="55"/>
      <c r="N36" s="54"/>
      <c r="O36" s="53"/>
      <c r="P36" s="54">
        <f>L36+'октябрь  2024 (2)'!P36</f>
        <v>101535.3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23871.01</v>
      </c>
      <c r="M38" s="54"/>
      <c r="N38" s="54"/>
      <c r="O38" s="53"/>
      <c r="P38" s="54">
        <f>L38+'октябрь  2024 (2)'!P38</f>
        <v>292272.10000000003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19800</v>
      </c>
      <c r="M42" s="55"/>
      <c r="N42" s="54"/>
      <c r="O42" s="53"/>
      <c r="P42" s="69">
        <f>L42+'октябрь  2024 (2)'!P42</f>
        <v>343162.08999999997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94804.6</v>
      </c>
      <c r="M44" s="55"/>
      <c r="N44" s="54"/>
      <c r="O44" s="53"/>
      <c r="P44" s="69">
        <f>L44+'октябрь  2024 (2)'!P44</f>
        <v>332211.34000000003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491409.92000000004</v>
      </c>
      <c r="M49" s="65"/>
      <c r="N49" s="63"/>
      <c r="O49" s="63"/>
      <c r="P49" s="63">
        <f>SUM(P32:P48)</f>
        <v>3591364.0499999993</v>
      </c>
      <c r="Q49" s="63"/>
      <c r="R49" s="45"/>
    </row>
    <row r="50" spans="3:18" ht="15.75" x14ac:dyDescent="0.25">
      <c r="C50" s="39"/>
      <c r="D50" s="43"/>
      <c r="E50" s="63" t="s">
        <v>88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'ЯНВАРЬ 2024Г. (2)'!P30+'ноябрь  2024 (2)'!P25-'ноябрь  2024 (2)'!P49</f>
        <v>0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abSelected="1" topLeftCell="A19" workbookViewId="0">
      <selection activeCell="W28" sqref="W28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89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/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316889.40000000002</v>
      </c>
      <c r="M18" s="54"/>
      <c r="N18" s="55"/>
      <c r="O18" s="53"/>
      <c r="P18" s="69">
        <f>L18</f>
        <v>316889.40000000002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8685.41</v>
      </c>
      <c r="M22" s="54"/>
      <c r="N22" s="55"/>
      <c r="O22" s="53"/>
      <c r="P22" s="69">
        <f>L22</f>
        <v>8685.41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1782.72</v>
      </c>
      <c r="M24" s="54"/>
      <c r="N24" s="55"/>
      <c r="O24" s="53"/>
      <c r="P24" s="69">
        <f>L24</f>
        <v>1782.72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327357.52999999997</v>
      </c>
      <c r="M25" s="59"/>
      <c r="N25" s="60"/>
      <c r="O25" s="58"/>
      <c r="P25" s="59">
        <f>SUM(P16:P24)</f>
        <v>327357.52999999997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90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91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69">
        <v>182856.14</v>
      </c>
      <c r="M32" s="55"/>
      <c r="N32" s="54"/>
      <c r="O32" s="53"/>
      <c r="P32" s="69">
        <f>L32</f>
        <v>182856.14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69">
        <v>37653.53</v>
      </c>
      <c r="M36" s="55"/>
      <c r="N36" s="54"/>
      <c r="O36" s="53"/>
      <c r="P36" s="69">
        <f>L36</f>
        <v>37653.53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69">
        <v>14548</v>
      </c>
      <c r="M38" s="54"/>
      <c r="N38" s="54"/>
      <c r="O38" s="53"/>
      <c r="P38" s="69">
        <f>L38</f>
        <v>14548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69">
        <v>4468.5</v>
      </c>
      <c r="M42" s="55"/>
      <c r="N42" s="54"/>
      <c r="O42" s="53"/>
      <c r="P42" s="69">
        <f>L42</f>
        <v>4468.5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69"/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v>0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239526.17</v>
      </c>
      <c r="M49" s="65"/>
      <c r="N49" s="63"/>
      <c r="O49" s="63"/>
      <c r="P49" s="63">
        <f>SUM(P32:P48)</f>
        <v>239526.17</v>
      </c>
      <c r="Q49" s="63"/>
      <c r="R49" s="45"/>
    </row>
    <row r="50" spans="3:18" ht="15.75" x14ac:dyDescent="0.25">
      <c r="C50" s="39"/>
      <c r="D50" s="43"/>
      <c r="E50" s="63" t="s">
        <v>92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36429.82+L25-L49</f>
        <v>124261.17999999996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3" workbookViewId="0">
      <selection activeCell="W53" sqref="W52:W53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0.5703125" customWidth="1"/>
    <col min="13" max="13" width="4.5703125" customWidth="1"/>
    <col min="14" max="14" width="9.140625" hidden="1" customWidth="1"/>
    <col min="15" max="15" width="7" customWidth="1"/>
    <col min="16" max="16" width="17.42578125" customWidth="1"/>
    <col min="17" max="17" width="5.42578125" customWidth="1"/>
    <col min="18" max="18" width="7.7109375" customWidth="1"/>
    <col min="20" max="20" width="13.2851562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45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50000</v>
      </c>
      <c r="M16" s="54"/>
      <c r="N16" s="55"/>
      <c r="O16" s="53"/>
      <c r="P16" s="54">
        <f>SUM(L16)</f>
        <v>50000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551097.36</v>
      </c>
      <c r="M18" s="54"/>
      <c r="N18" s="55"/>
      <c r="O18" s="53"/>
      <c r="P18" s="54">
        <f>'февраль (2)'!P18+'март 2023 (2)'!L18</f>
        <v>1444195.2799999998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/>
      <c r="M20" s="54"/>
      <c r="N20" s="55"/>
      <c r="O20" s="53"/>
      <c r="P20" s="54">
        <f>'январь (2)'!P20+'март 2023 (2)'!L20</f>
        <v>0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7293.7</v>
      </c>
      <c r="M22" s="54"/>
      <c r="N22" s="55"/>
      <c r="O22" s="53"/>
      <c r="P22" s="54">
        <f>'январь (2)'!P22+'март 2023 (2)'!L22</f>
        <v>7293.7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5572.69</v>
      </c>
      <c r="M24" s="54"/>
      <c r="N24" s="55"/>
      <c r="O24" s="53"/>
      <c r="P24" s="54">
        <f>'февраль (2)'!P24+'март 2023 (2)'!L24</f>
        <v>11145.38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59">
        <f>SUM(L16:L24)</f>
        <v>613963.74999999988</v>
      </c>
      <c r="M25" s="59"/>
      <c r="N25" s="60"/>
      <c r="O25" s="58"/>
      <c r="P25" s="59">
        <f>SUM(P16:P24)</f>
        <v>1512634.3599999996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43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>
        <v>455564.75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437648.87</v>
      </c>
      <c r="M32" s="55"/>
      <c r="N32" s="54"/>
      <c r="O32" s="53"/>
      <c r="P32" s="54">
        <f>'февраль (2)'!P32+'март 2023 (2)'!L32</f>
        <v>930099.07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/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4960.59</v>
      </c>
      <c r="M36" s="55"/>
      <c r="N36" s="54"/>
      <c r="O36" s="53"/>
      <c r="P36" s="54">
        <f>'февраль (2)'!P36+'март 2023 (2)'!L36</f>
        <v>7460.59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64300</v>
      </c>
      <c r="M38" s="55"/>
      <c r="N38" s="54"/>
      <c r="O38" s="53"/>
      <c r="P38" s="54">
        <f>'февраль (2)'!P38+'март 2023 (2)'!L38</f>
        <v>83952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16249</v>
      </c>
      <c r="M42" s="55"/>
      <c r="N42" s="54"/>
      <c r="O42" s="53"/>
      <c r="P42" s="54">
        <f>'февраль (2)'!P42+'март 2023 (2)'!L42</f>
        <v>63037.9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62827</v>
      </c>
      <c r="M44" s="55"/>
      <c r="N44" s="54"/>
      <c r="O44" s="53"/>
      <c r="P44" s="54">
        <f>'февраль (2)'!P44+'март 2023 (2)'!L44</f>
        <v>153370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38.54</v>
      </c>
      <c r="M48" s="49"/>
      <c r="N48" s="47"/>
      <c r="O48" s="48"/>
      <c r="P48" s="54">
        <f>L48+'февраль (2)'!L48</f>
        <v>4037.74</v>
      </c>
      <c r="Q48" s="47"/>
      <c r="R48" s="49"/>
      <c r="S48" s="5"/>
    </row>
    <row r="49" spans="3:20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3">
        <f>SUM(L32+L34+L36+L38+L40+L42+L44+L46+L48)</f>
        <v>586024</v>
      </c>
      <c r="M49" s="65"/>
      <c r="N49" s="63"/>
      <c r="O49" s="63"/>
      <c r="P49" s="63">
        <f>SUM(P32:P48)</f>
        <v>1241957.2999999998</v>
      </c>
      <c r="Q49" s="63"/>
      <c r="R49" s="45"/>
    </row>
    <row r="50" spans="3:20" ht="15.75" x14ac:dyDescent="0.25">
      <c r="C50" s="39"/>
      <c r="D50" s="43"/>
      <c r="E50" s="63" t="s">
        <v>44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483504.5</v>
      </c>
      <c r="Q50" s="63"/>
      <c r="R50" s="45"/>
      <c r="T50">
        <f>P25-P49+'январь (2)'!P30</f>
        <v>483504.49999999983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T50" sqref="T50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1.42578125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2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46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'март 2023 (2)'!P16+'апрель 2023'!L16</f>
        <v>50000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515406.91</v>
      </c>
      <c r="M18" s="54"/>
      <c r="N18" s="55"/>
      <c r="O18" s="53"/>
      <c r="P18" s="54">
        <f>'март 2023 (2)'!P18+'апрель 2023'!L18</f>
        <v>1959602.1899999997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/>
      <c r="M20" s="54"/>
      <c r="N20" s="55"/>
      <c r="O20" s="53"/>
      <c r="P20" s="54">
        <f>'январь (2)'!P20+'апрель 2023'!L20</f>
        <v>0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v>7293.7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6153.07</v>
      </c>
      <c r="M24" s="54"/>
      <c r="N24" s="55"/>
      <c r="O24" s="53"/>
      <c r="P24" s="54">
        <f>'март 2023 (2)'!P24+'апрель 2023'!L24</f>
        <v>17298.449999999997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521559.98</v>
      </c>
      <c r="M25" s="59"/>
      <c r="N25" s="60"/>
      <c r="O25" s="58"/>
      <c r="P25" s="59">
        <f>SUM(P16:P24)</f>
        <v>2034194.3399999996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47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>
        <v>483504.54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380028.61</v>
      </c>
      <c r="M32" s="55"/>
      <c r="N32" s="54"/>
      <c r="O32" s="53"/>
      <c r="P32" s="54">
        <f>'март 2023 (2)'!P32+'апрель 2023'!L32</f>
        <v>1310127.68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/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26140</v>
      </c>
      <c r="M36" s="55"/>
      <c r="N36" s="54"/>
      <c r="O36" s="53"/>
      <c r="P36" s="54">
        <f>'март 2023 (2)'!P36+'апрель 2023'!L36</f>
        <v>33600.589999999997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22738</v>
      </c>
      <c r="M38" s="55"/>
      <c r="N38" s="54"/>
      <c r="O38" s="53"/>
      <c r="P38" s="54">
        <f>'март 2023 (2)'!P38+'апрель 2023'!L38</f>
        <v>106690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42388.34</v>
      </c>
      <c r="M42" s="55"/>
      <c r="N42" s="54"/>
      <c r="O42" s="53"/>
      <c r="P42" s="54">
        <f>'март 2023 (2)'!P42+'апрель 2023'!L42</f>
        <v>105426.23999999999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50498</v>
      </c>
      <c r="M44" s="55"/>
      <c r="N44" s="54"/>
      <c r="O44" s="53"/>
      <c r="P44" s="54">
        <f>'март 2023 (2)'!P44+'апрель 2023'!L44</f>
        <v>203868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30000</v>
      </c>
      <c r="M48" s="49"/>
      <c r="N48" s="47"/>
      <c r="O48" s="48"/>
      <c r="P48" s="54">
        <f>'март 2023 (2)'!P48+'апрель 2023'!L48</f>
        <v>34037.74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551792.94999999995</v>
      </c>
      <c r="M49" s="65"/>
      <c r="N49" s="63"/>
      <c r="O49" s="63"/>
      <c r="P49" s="63">
        <f>SUM(P32:P48)</f>
        <v>1793750.25</v>
      </c>
      <c r="Q49" s="63"/>
      <c r="R49" s="45"/>
    </row>
    <row r="50" spans="3:18" ht="15.75" x14ac:dyDescent="0.25">
      <c r="C50" s="39"/>
      <c r="D50" s="43"/>
      <c r="E50" s="63" t="s">
        <v>48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453271.57000000007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6" workbookViewId="0">
      <selection activeCell="T50" sqref="T50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49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'апрель 2023'!P16+'май2023 (3)'!L16</f>
        <v>50000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366833.82</v>
      </c>
      <c r="M18" s="54"/>
      <c r="N18" s="55"/>
      <c r="O18" s="53"/>
      <c r="P18" s="54">
        <f>'апрель 2023'!P18+'май2023 (3)'!L18</f>
        <v>2326436.0099999998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66430.73</v>
      </c>
      <c r="M20" s="54"/>
      <c r="N20" s="55"/>
      <c r="O20" s="53"/>
      <c r="P20" s="54">
        <f>'апрель 2023'!P20+'май2023 (3)'!L20</f>
        <v>66430.73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36873.769999999997</v>
      </c>
      <c r="M22" s="54"/>
      <c r="N22" s="55"/>
      <c r="O22" s="53"/>
      <c r="P22" s="54">
        <f>'апрель 2023'!P22+'май2023 (3)'!L22</f>
        <v>44167.469999999994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3983.29</v>
      </c>
      <c r="M24" s="54"/>
      <c r="N24" s="55"/>
      <c r="O24" s="53"/>
      <c r="P24" s="54">
        <f>'апрель 2023'!P24+'май2023 (3)'!L24</f>
        <v>21281.739999999998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474121.61</v>
      </c>
      <c r="M25" s="59"/>
      <c r="N25" s="60"/>
      <c r="O25" s="58"/>
      <c r="P25" s="59">
        <f>SUM(P16:P24)</f>
        <v>2508315.9500000002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50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68">
        <v>453271.57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410250.1</v>
      </c>
      <c r="M32" s="55"/>
      <c r="N32" s="54"/>
      <c r="O32" s="53"/>
      <c r="P32" s="54">
        <f>'апрель 2023'!P32+'май2023 (3)'!L32</f>
        <v>1720377.7799999998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11907.06</v>
      </c>
      <c r="M36" s="55"/>
      <c r="N36" s="54"/>
      <c r="O36" s="53"/>
      <c r="P36" s="54">
        <f>'апрель 2023'!P36+'май2023 (3)'!L36</f>
        <v>45507.649999999994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28040</v>
      </c>
      <c r="M38" s="55"/>
      <c r="N38" s="54"/>
      <c r="O38" s="53"/>
      <c r="P38" s="54">
        <f>'апрель 2023'!P38+'май2023 (3)'!L38</f>
        <v>134730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121304.71</v>
      </c>
      <c r="M42" s="55"/>
      <c r="N42" s="54"/>
      <c r="O42" s="53"/>
      <c r="P42" s="54">
        <f>'апрель 2023'!P42+'май2023 (3)'!L42</f>
        <v>226730.95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20499</v>
      </c>
      <c r="M44" s="55"/>
      <c r="N44" s="54"/>
      <c r="O44" s="53"/>
      <c r="P44" s="54">
        <f>'апрель 2023'!P44+'май2023 (3)'!L44</f>
        <v>224367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30000</v>
      </c>
      <c r="M48" s="49"/>
      <c r="N48" s="47"/>
      <c r="O48" s="48"/>
      <c r="P48" s="54">
        <f>'апрель 2023'!P48+'май2023 (3)'!L48</f>
        <v>64037.74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622000.87</v>
      </c>
      <c r="M49" s="65"/>
      <c r="N49" s="63"/>
      <c r="O49" s="63"/>
      <c r="P49" s="63">
        <f>SUM(P32:P48)</f>
        <v>2415751.12</v>
      </c>
      <c r="Q49" s="63"/>
      <c r="R49" s="45"/>
    </row>
    <row r="50" spans="3:18" ht="15.75" x14ac:dyDescent="0.25">
      <c r="C50" s="39"/>
      <c r="D50" s="43"/>
      <c r="E50" s="63" t="s">
        <v>51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305392.30999999994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P16" sqref="P16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52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15000</v>
      </c>
      <c r="M16" s="54"/>
      <c r="N16" s="55"/>
      <c r="O16" s="53"/>
      <c r="P16" s="54">
        <f>'май2023 (3)'!P16+'июнь2023 (3)'!L16</f>
        <v>65000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282942.55</v>
      </c>
      <c r="M18" s="54"/>
      <c r="N18" s="55"/>
      <c r="O18" s="53"/>
      <c r="P18" s="54">
        <f>'май2023 (3)'!P18+'июнь2023 (3)'!L18</f>
        <v>2609378.5599999996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47972.49</v>
      </c>
      <c r="M20" s="54"/>
      <c r="N20" s="55"/>
      <c r="O20" s="53"/>
      <c r="P20" s="54">
        <f>'май2023 (3)'!P20+'июнь2023 (3)'!L20</f>
        <v>114403.22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10028.86</v>
      </c>
      <c r="M22" s="54"/>
      <c r="N22" s="55"/>
      <c r="O22" s="53"/>
      <c r="P22" s="54">
        <f>'май2023 (3)'!P22+'июнь2023 (3)'!L22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14168.86</v>
      </c>
      <c r="M24" s="54"/>
      <c r="N24" s="55"/>
      <c r="O24" s="53"/>
      <c r="P24" s="54">
        <f>'май2023 (3)'!P24+'июнь2023 (3)'!L24</f>
        <v>35450.6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370112.75999999995</v>
      </c>
      <c r="M25" s="59"/>
      <c r="N25" s="60"/>
      <c r="O25" s="58"/>
      <c r="P25" s="59">
        <f>SUM(P16:P24)</f>
        <v>2878428.71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53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68">
        <v>305392.31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326792.78000000003</v>
      </c>
      <c r="M32" s="55"/>
      <c r="N32" s="54"/>
      <c r="O32" s="53"/>
      <c r="P32" s="54">
        <f>'май2023 (3)'!P32+'июнь2023 (3)'!L32</f>
        <v>2047170.5599999998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7653.53</v>
      </c>
      <c r="M36" s="55"/>
      <c r="N36" s="54"/>
      <c r="O36" s="53"/>
      <c r="P36" s="54">
        <f>'май2023 (3)'!P36+'июнь2023 (3)'!L36</f>
        <v>53161.179999999993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144603.54999999999</v>
      </c>
      <c r="M38" s="55"/>
      <c r="N38" s="54"/>
      <c r="O38" s="53"/>
      <c r="P38" s="54">
        <f>'май2023 (3)'!P38+'июнь2023 (3)'!L38</f>
        <v>279333.55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60351.16</v>
      </c>
      <c r="M42" s="55"/>
      <c r="N42" s="54"/>
      <c r="O42" s="53"/>
      <c r="P42" s="54">
        <f>'май2023 (3)'!P42+'июнь2023 (3)'!L42</f>
        <v>287082.11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54">
        <f>'май2023 (3)'!P44</f>
        <v>224367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10500</v>
      </c>
      <c r="M46" s="55"/>
      <c r="N46" s="54"/>
      <c r="O46" s="53"/>
      <c r="P46" s="54">
        <f>L46</f>
        <v>10500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30000</v>
      </c>
      <c r="M48" s="49"/>
      <c r="N48" s="47"/>
      <c r="O48" s="48"/>
      <c r="P48" s="54">
        <f>'май2023 (3)'!P48+'июнь2023 (3)'!L48</f>
        <v>94037.739999999991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579901.02</v>
      </c>
      <c r="M49" s="65"/>
      <c r="N49" s="63"/>
      <c r="O49" s="63"/>
      <c r="P49" s="63">
        <f>SUM(P32:P48)</f>
        <v>2995652.1399999997</v>
      </c>
      <c r="Q49" s="63"/>
      <c r="R49" s="45"/>
    </row>
    <row r="50" spans="3:18" ht="15.75" x14ac:dyDescent="0.25">
      <c r="C50" s="39"/>
      <c r="D50" s="43"/>
      <c r="E50" s="63" t="s">
        <v>54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95604.04999999993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9" workbookViewId="0">
      <selection activeCell="X41" sqref="X41:Y42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55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(3)'!P16+'июль2023 (3)'!L16</f>
        <v>65000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2597</v>
      </c>
      <c r="M18" s="54"/>
      <c r="N18" s="55"/>
      <c r="O18" s="53"/>
      <c r="P18" s="69">
        <f>'июнь2023 (3)'!P18+'июль2023 (3)'!L18</f>
        <v>2611975.5599999996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(3)'!P20+'июль2023 (3)'!L20</f>
        <v>114403.22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f>'июнь2023 (3)'!P22+'июль2023 (3)'!L22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1366</v>
      </c>
      <c r="M24" s="54"/>
      <c r="N24" s="55"/>
      <c r="O24" s="53"/>
      <c r="P24" s="69">
        <f>'июнь2023 (3)'!P24+'июль2023 (3)'!L24</f>
        <v>36816.6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3963</v>
      </c>
      <c r="M25" s="59"/>
      <c r="N25" s="60"/>
      <c r="O25" s="58"/>
      <c r="P25" s="59">
        <f>SUM(P16:P24)</f>
        <v>2882391.71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56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95604.05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0</v>
      </c>
      <c r="M32" s="55"/>
      <c r="N32" s="54"/>
      <c r="O32" s="53"/>
      <c r="P32" s="54">
        <f>'июнь2023 (3)'!P32+'июль2023 (3)'!L32</f>
        <v>2047170.5599999998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0</v>
      </c>
      <c r="M36" s="55"/>
      <c r="N36" s="54"/>
      <c r="O36" s="53"/>
      <c r="P36" s="54">
        <f>'июнь2023 (3)'!P36+'июль2023 (3)'!L36</f>
        <v>53161.179999999993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0</v>
      </c>
      <c r="M38" s="55"/>
      <c r="N38" s="54"/>
      <c r="O38" s="53"/>
      <c r="P38" s="54">
        <f>'июнь2023 (3)'!P38+'июль2023 (3)'!L38</f>
        <v>279333.55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167.05</v>
      </c>
      <c r="M42" s="55"/>
      <c r="N42" s="54"/>
      <c r="O42" s="53"/>
      <c r="P42" s="54">
        <f>'июнь2023 (3)'!P42+'июль2023 (3)'!L42</f>
        <v>287249.15999999997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99400</v>
      </c>
      <c r="M44" s="55"/>
      <c r="N44" s="54"/>
      <c r="O44" s="53"/>
      <c r="P44" s="54">
        <f>'июнь2023 (3)'!P44+'июль2023 (3)'!L44</f>
        <v>323767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'июнь2023 (3)'!P46+'июль2023 (3)'!L46</f>
        <v>10500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(3)'!P48+'июль2023 (3)'!L48</f>
        <v>94037.739999999991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99567.05</v>
      </c>
      <c r="M49" s="65"/>
      <c r="N49" s="63"/>
      <c r="O49" s="63"/>
      <c r="P49" s="63">
        <f>SUM(P32:P48)</f>
        <v>3095219.1899999995</v>
      </c>
      <c r="Q49" s="63"/>
      <c r="R49" s="45"/>
    </row>
    <row r="50" spans="3:18" ht="15.75" x14ac:dyDescent="0.25">
      <c r="C50" s="39"/>
      <c r="D50" s="43"/>
      <c r="E50" s="63" t="s">
        <v>57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0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AD24" sqref="AD24:AD25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58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(3)'!P16+'август 2023 (3)'!L16</f>
        <v>65000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352352.5</v>
      </c>
      <c r="M18" s="54"/>
      <c r="N18" s="55"/>
      <c r="O18" s="53"/>
      <c r="P18" s="69">
        <f>'июль2023 (3)'!P18+'август 2023 (3)'!L18</f>
        <v>2964328.0599999996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(3)'!P20+'август 2023 (3)'!L20</f>
        <v>114403.22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f>'июнь2023 (3)'!P22+'август 2023 (3)'!L22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'июль2023 (3)'!P24</f>
        <v>36816.6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352352.5</v>
      </c>
      <c r="M25" s="59"/>
      <c r="N25" s="60"/>
      <c r="O25" s="58"/>
      <c r="P25" s="59">
        <f>SUM(P16:P24)</f>
        <v>3234744.21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59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36451.67</v>
      </c>
      <c r="M32" s="55"/>
      <c r="N32" s="54"/>
      <c r="O32" s="53"/>
      <c r="P32" s="54">
        <f>'июль2023 (3)'!P32+'август 2023 (3)'!L32</f>
        <v>2083622.2299999997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43750</v>
      </c>
      <c r="M36" s="55"/>
      <c r="N36" s="54"/>
      <c r="O36" s="53"/>
      <c r="P36" s="54">
        <f>'июнь2023 (3)'!P36+'август 2023 (3)'!L36</f>
        <v>96911.18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957.6</v>
      </c>
      <c r="M38" s="55"/>
      <c r="N38" s="54"/>
      <c r="O38" s="53"/>
      <c r="P38" s="54">
        <f>'июнь2023 (3)'!P38+'август 2023 (3)'!L38</f>
        <v>280291.14999999997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35604</v>
      </c>
      <c r="M42" s="55"/>
      <c r="N42" s="54"/>
      <c r="O42" s="53"/>
      <c r="P42" s="54">
        <f>'июль2023 (3)'!P42+'август 2023 (3)'!L42</f>
        <v>322853.15999999997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54">
        <f>'июль2023 (3)'!P44+'август 2023 (3)'!L44</f>
        <v>323767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'июнь2023 (3)'!P46+'август 2023 (3)'!L46</f>
        <v>10500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(3)'!P48+'август 2023 (3)'!L48</f>
        <v>94037.739999999991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116763.27</v>
      </c>
      <c r="M49" s="65"/>
      <c r="N49" s="63"/>
      <c r="O49" s="63"/>
      <c r="P49" s="63">
        <f>SUM(P32:P48)</f>
        <v>3211982.46</v>
      </c>
      <c r="Q49" s="63"/>
      <c r="R49" s="45"/>
    </row>
    <row r="50" spans="3:18" ht="15.75" x14ac:dyDescent="0.25">
      <c r="C50" s="39"/>
      <c r="D50" s="43"/>
      <c r="E50" s="63" t="s">
        <v>60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235589.22999999998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50"/>
  <sheetViews>
    <sheetView topLeftCell="A10" workbookViewId="0">
      <selection activeCell="Z46" sqref="Z46"/>
    </sheetView>
  </sheetViews>
  <sheetFormatPr defaultRowHeight="15" x14ac:dyDescent="0.25"/>
  <cols>
    <col min="1" max="1" width="3.85546875" customWidth="1"/>
    <col min="2" max="2" width="9.140625" hidden="1" customWidth="1"/>
    <col min="3" max="3" width="2.5703125" customWidth="1"/>
    <col min="4" max="4" width="5" customWidth="1"/>
    <col min="8" max="8" width="4.42578125" customWidth="1"/>
    <col min="9" max="9" width="2.28515625" hidden="1" customWidth="1"/>
    <col min="10" max="10" width="10.42578125" customWidth="1"/>
    <col min="11" max="11" width="5.140625" customWidth="1"/>
    <col min="12" max="12" width="12" customWidth="1"/>
    <col min="13" max="13" width="4.5703125" customWidth="1"/>
    <col min="14" max="14" width="9.140625" hidden="1" customWidth="1"/>
    <col min="15" max="15" width="7" customWidth="1"/>
    <col min="16" max="16" width="19" customWidth="1"/>
    <col min="17" max="17" width="5.42578125" customWidth="1"/>
    <col min="18" max="18" width="7.7109375" customWidth="1"/>
    <col min="20" max="20" width="10.7109375" customWidth="1"/>
  </cols>
  <sheetData>
    <row r="3" spans="3:19" ht="21" x14ac:dyDescent="0.35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5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5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5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5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3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5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5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5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61</v>
      </c>
      <c r="M15" s="47"/>
      <c r="N15" s="49"/>
      <c r="O15" s="47" t="s">
        <v>33</v>
      </c>
      <c r="P15" s="47"/>
      <c r="Q15" s="49"/>
      <c r="R15" s="50"/>
    </row>
    <row r="16" spans="3:19" ht="15.75" x14ac:dyDescent="0.25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(3)'!P16+'сентябрь 2023 '!L16</f>
        <v>65000</v>
      </c>
      <c r="Q16" s="54"/>
      <c r="R16" s="55"/>
    </row>
    <row r="17" spans="3:44" ht="15.75" x14ac:dyDescent="0.25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ht="15.75" x14ac:dyDescent="0.25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448875.5</v>
      </c>
      <c r="M18" s="54"/>
      <c r="N18" s="55"/>
      <c r="O18" s="53"/>
      <c r="P18" s="69">
        <v>3413203.56</v>
      </c>
      <c r="Q18" s="54"/>
      <c r="R18" s="55"/>
    </row>
    <row r="19" spans="3:44" ht="15.75" x14ac:dyDescent="0.25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ht="15.75" x14ac:dyDescent="0.25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(3)'!P20+'сентябрь 2023 '!L20</f>
        <v>114403.22</v>
      </c>
      <c r="Q20" s="54"/>
      <c r="R20" s="55"/>
    </row>
    <row r="21" spans="3:44" ht="21" x14ac:dyDescent="0.35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ht="15.75" x14ac:dyDescent="0.25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f>'июнь2023 (3)'!P22+'сентябрь 2023 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5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6.5" thickBot="1" x14ac:dyDescent="0.3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'июль2023 (3)'!P24</f>
        <v>36816.6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6.5" thickBot="1" x14ac:dyDescent="0.3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448875.5</v>
      </c>
      <c r="M25" s="59"/>
      <c r="N25" s="60"/>
      <c r="O25" s="58"/>
      <c r="P25" s="59">
        <f>SUM(P16:P24)</f>
        <v>3683619.7100000004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3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15.75" x14ac:dyDescent="0.25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ht="15.75" x14ac:dyDescent="0.25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ht="15.75" x14ac:dyDescent="0.25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3">
      <c r="C30" s="40"/>
      <c r="D30" s="51"/>
      <c r="E30" s="42" t="s">
        <v>62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235589.23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ht="15.75" x14ac:dyDescent="0.25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5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450824.73</v>
      </c>
      <c r="M32" s="55"/>
      <c r="N32" s="54"/>
      <c r="O32" s="53"/>
      <c r="P32" s="54">
        <v>2534446.9500000002</v>
      </c>
      <c r="Q32" s="54"/>
      <c r="R32" s="55"/>
      <c r="S32" s="5"/>
    </row>
    <row r="33" spans="3:19" ht="0.75" customHeight="1" x14ac:dyDescent="0.25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5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5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5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6960.59</v>
      </c>
      <c r="M36" s="55"/>
      <c r="N36" s="54"/>
      <c r="O36" s="53"/>
      <c r="P36" s="54">
        <v>103871.77</v>
      </c>
      <c r="Q36" s="54"/>
      <c r="R36" s="55"/>
      <c r="S36" s="5"/>
    </row>
    <row r="37" spans="3:19" ht="9.75" hidden="1" customHeight="1" x14ac:dyDescent="0.25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5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6526.8</v>
      </c>
      <c r="M38" s="55"/>
      <c r="N38" s="54"/>
      <c r="O38" s="53"/>
      <c r="P38" s="54">
        <v>286817.95</v>
      </c>
      <c r="Q38" s="54"/>
      <c r="R38" s="55"/>
      <c r="S38" s="5"/>
    </row>
    <row r="39" spans="3:19" ht="0.75" customHeight="1" x14ac:dyDescent="0.25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5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5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5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34123.440000000002</v>
      </c>
      <c r="M42" s="55"/>
      <c r="N42" s="54"/>
      <c r="O42" s="53"/>
      <c r="P42" s="54">
        <v>356976.6</v>
      </c>
      <c r="Q42" s="54"/>
      <c r="R42" s="55"/>
      <c r="S42" s="5"/>
    </row>
    <row r="43" spans="3:19" ht="9" hidden="1" customHeight="1" x14ac:dyDescent="0.25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5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54">
        <f>'июль2023 (3)'!P44+'сентябрь 2023 '!L44</f>
        <v>323767</v>
      </c>
      <c r="Q44" s="54"/>
      <c r="R44" s="55"/>
      <c r="S44" s="5"/>
    </row>
    <row r="45" spans="3:19" ht="9.75" hidden="1" customHeight="1" x14ac:dyDescent="0.25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5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'июнь2023 (3)'!P46+'сентябрь 2023 '!L46</f>
        <v>10500</v>
      </c>
      <c r="Q46" s="54"/>
      <c r="R46" s="55"/>
      <c r="S46" s="5"/>
    </row>
    <row r="47" spans="3:19" ht="0.75" customHeight="1" x14ac:dyDescent="0.25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5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(3)'!P48+'сентябрь 2023 '!L48</f>
        <v>94037.739999999991</v>
      </c>
      <c r="Q48" s="47"/>
      <c r="R48" s="49"/>
      <c r="S48" s="5"/>
    </row>
    <row r="49" spans="3:18" ht="15.75" x14ac:dyDescent="0.25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498435.56</v>
      </c>
      <c r="M49" s="65"/>
      <c r="N49" s="63"/>
      <c r="O49" s="63"/>
      <c r="P49" s="63">
        <f>SUM(P32:P48)</f>
        <v>3710418.0100000007</v>
      </c>
      <c r="Q49" s="63"/>
      <c r="R49" s="45"/>
    </row>
    <row r="50" spans="3:18" ht="15.75" x14ac:dyDescent="0.25">
      <c r="C50" s="39"/>
      <c r="D50" s="43"/>
      <c r="E50" s="63" t="s">
        <v>63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v>186029.17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январь (2)</vt:lpstr>
      <vt:lpstr>февраль (2)</vt:lpstr>
      <vt:lpstr>март 2023 (2)</vt:lpstr>
      <vt:lpstr>апрель 2023</vt:lpstr>
      <vt:lpstr>май2023 (3)</vt:lpstr>
      <vt:lpstr>июнь2023 (3)</vt:lpstr>
      <vt:lpstr>июль2023 (3)</vt:lpstr>
      <vt:lpstr>август 2023 (3)</vt:lpstr>
      <vt:lpstr>сентябрь 2023 </vt:lpstr>
      <vt:lpstr>октябрь 2023 </vt:lpstr>
      <vt:lpstr>ноябрь 2023 (2)</vt:lpstr>
      <vt:lpstr>ЯНВАРЬ 2024Г. (2)</vt:lpstr>
      <vt:lpstr>ФЕВРАЛЬ 2024Г. (2)</vt:lpstr>
      <vt:lpstr>март 2024Г. (2)</vt:lpstr>
      <vt:lpstr>апрель 2024Г. (2)</vt:lpstr>
      <vt:lpstr>МАЙ 2024Г. (2)</vt:lpstr>
      <vt:lpstr>июнь 2024 (2)</vt:lpstr>
      <vt:lpstr>сентябрь  2024 (2)</vt:lpstr>
      <vt:lpstr>октябрь  2024 (2)</vt:lpstr>
      <vt:lpstr>ноябрь  2024 (2)</vt:lpstr>
      <vt:lpstr>январь  2025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МАОУ СОШ №16</dc:creator>
  <cp:lastModifiedBy>МАОУ СОШ №16</cp:lastModifiedBy>
  <cp:lastPrinted>2023-02-06T06:46:46Z</cp:lastPrinted>
  <dcterms:created xsi:type="dcterms:W3CDTF">2023-02-06T05:33:01Z</dcterms:created>
  <dcterms:modified xsi:type="dcterms:W3CDTF">2025-02-06T06:45:39Z</dcterms:modified>
</cp:coreProperties>
</file>