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xr:revisionPtr revIDLastSave="0" documentId="13_ncr:1_{D8C33CB4-6B2F-0342-BFB7-F3B78F765016}" xr6:coauthVersionLast="40" xr6:coauthVersionMax="40" xr10:uidLastSave="{00000000-0000-0000-0000-000000000000}"/>
  <bookViews>
    <workbookView xWindow="480" yWindow="60" windowWidth="27795" windowHeight="13110" firstSheet="16" activeTab="23" xr2:uid="{00000000-000D-0000-FFFF-FFFF00000000}"/>
  </bookViews>
  <sheets>
    <sheet name="январь (2)" sheetId="2" r:id="rId1"/>
    <sheet name="февраль (2)" sheetId="3" r:id="rId2"/>
    <sheet name="март 2023 (2)" sheetId="4" r:id="rId3"/>
    <sheet name="апрель 2023" sheetId="1" r:id="rId4"/>
    <sheet name="май2023 (3)" sheetId="7" r:id="rId5"/>
    <sheet name="июнь2023 (3)" sheetId="8" r:id="rId6"/>
    <sheet name="июль2023 (3)" sheetId="9" r:id="rId7"/>
    <sheet name="август 2023 (3)" sheetId="10" r:id="rId8"/>
    <sheet name="сентябрь 2023 " sheetId="11" r:id="rId9"/>
    <sheet name="октябрь 2023 " sheetId="12" r:id="rId10"/>
    <sheet name="ноябрь 2023 (2)" sheetId="13" r:id="rId11"/>
    <sheet name="ЯНВАРЬ 2024Г. (2)" sheetId="14" r:id="rId12"/>
    <sheet name="ФЕВРАЛЬ 2024Г. (2)" sheetId="15" r:id="rId13"/>
    <sheet name="март 2024Г. (2)" sheetId="16" r:id="rId14"/>
    <sheet name="апрель 2024Г. (2)" sheetId="17" r:id="rId15"/>
    <sheet name="МАЙ 2024Г. (2)" sheetId="18" r:id="rId16"/>
    <sheet name="июнь 2024 (2)" sheetId="19" r:id="rId17"/>
    <sheet name="сентябрь  2024 (2)" sheetId="20" r:id="rId18"/>
    <sheet name="октябрь  2024 (2)" sheetId="21" r:id="rId19"/>
    <sheet name="ноябрь  2024 (2)" sheetId="22" r:id="rId20"/>
    <sheet name="январь  2025 (2)" sheetId="23" r:id="rId21"/>
    <sheet name="февраль 2025 (2)" sheetId="24" r:id="rId22"/>
    <sheet name="март 2025 (2)" sheetId="25" r:id="rId23"/>
    <sheet name="апрель2025" sheetId="5" r:id="rId24"/>
    <sheet name="Лист2" sheetId="6" r:id="rId25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8" i="5" l="1"/>
  <c r="P44" i="24"/>
  <c r="P44" i="25"/>
  <c r="P44" i="5"/>
  <c r="P42" i="23"/>
  <c r="P42" i="24"/>
  <c r="P42" i="25"/>
  <c r="P42" i="5"/>
  <c r="P38" i="23"/>
  <c r="P38" i="24"/>
  <c r="P38" i="25"/>
  <c r="P38" i="5"/>
  <c r="P36" i="23"/>
  <c r="P36" i="24"/>
  <c r="P36" i="25"/>
  <c r="P36" i="5"/>
  <c r="P34" i="25"/>
  <c r="P34" i="5"/>
  <c r="P32" i="23"/>
  <c r="P32" i="24"/>
  <c r="P32" i="25"/>
  <c r="P32" i="5"/>
  <c r="P24" i="24"/>
  <c r="P24" i="25"/>
  <c r="P24" i="5"/>
  <c r="P22" i="24"/>
  <c r="P22" i="25"/>
  <c r="P22" i="5"/>
  <c r="P18" i="23"/>
  <c r="P18" i="24"/>
  <c r="P18" i="25"/>
  <c r="P18" i="5"/>
  <c r="L49" i="25"/>
  <c r="P46" i="24"/>
  <c r="P46" i="25"/>
  <c r="P40" i="25"/>
  <c r="P49" i="25"/>
  <c r="L25" i="25"/>
  <c r="L25" i="23"/>
  <c r="L49" i="23"/>
  <c r="P50" i="23"/>
  <c r="L25" i="24"/>
  <c r="L49" i="24"/>
  <c r="P50" i="24"/>
  <c r="P50" i="25"/>
  <c r="P25" i="25"/>
  <c r="P46" i="5"/>
  <c r="P40" i="24"/>
  <c r="P34" i="24"/>
  <c r="P25" i="24"/>
  <c r="P40" i="23"/>
  <c r="P34" i="23"/>
  <c r="P49" i="23"/>
  <c r="P24" i="23"/>
  <c r="P22" i="23"/>
  <c r="P25" i="23"/>
  <c r="P49" i="24"/>
  <c r="L49" i="22"/>
  <c r="P48" i="18"/>
  <c r="P48" i="22"/>
  <c r="P44" i="15"/>
  <c r="P44" i="16"/>
  <c r="P44" i="17"/>
  <c r="P44" i="18"/>
  <c r="P44" i="19"/>
  <c r="P44" i="20"/>
  <c r="P44" i="21"/>
  <c r="P44" i="22"/>
  <c r="P42" i="15"/>
  <c r="P42" i="16"/>
  <c r="P42" i="17"/>
  <c r="P42" i="18"/>
  <c r="P42" i="19"/>
  <c r="P42" i="20"/>
  <c r="P42" i="21"/>
  <c r="P42" i="22"/>
  <c r="P40" i="22"/>
  <c r="P38" i="15"/>
  <c r="P38" i="16"/>
  <c r="P38" i="17"/>
  <c r="P38" i="18"/>
  <c r="P38" i="19"/>
  <c r="P38" i="20"/>
  <c r="P38" i="21"/>
  <c r="P38" i="22"/>
  <c r="P36" i="15"/>
  <c r="P36" i="16"/>
  <c r="P36" i="17"/>
  <c r="P36" i="18"/>
  <c r="P36" i="19"/>
  <c r="P36" i="20"/>
  <c r="P36" i="21"/>
  <c r="P36" i="22"/>
  <c r="P34" i="22"/>
  <c r="P32" i="15"/>
  <c r="P32" i="16"/>
  <c r="P32" i="17"/>
  <c r="P32" i="18"/>
  <c r="P32" i="19"/>
  <c r="P32" i="20"/>
  <c r="P32" i="21"/>
  <c r="P32" i="22"/>
  <c r="P49" i="22"/>
  <c r="L25" i="22"/>
  <c r="P24" i="16"/>
  <c r="P24" i="17"/>
  <c r="P24" i="18"/>
  <c r="P24" i="19"/>
  <c r="P24" i="20"/>
  <c r="P24" i="21"/>
  <c r="P24" i="22"/>
  <c r="P22" i="16"/>
  <c r="P22" i="17"/>
  <c r="P22" i="18"/>
  <c r="P22" i="19"/>
  <c r="P22" i="20"/>
  <c r="P22" i="21"/>
  <c r="P22" i="22"/>
  <c r="P20" i="19"/>
  <c r="P20" i="20"/>
  <c r="P20" i="22"/>
  <c r="P18" i="15"/>
  <c r="P18" i="16"/>
  <c r="P18" i="17"/>
  <c r="P18" i="18"/>
  <c r="P18" i="19"/>
  <c r="P18" i="20"/>
  <c r="P18" i="21"/>
  <c r="P18" i="22"/>
  <c r="P25" i="22"/>
  <c r="P50" i="22"/>
  <c r="L49" i="21"/>
  <c r="P48" i="21"/>
  <c r="P40" i="21"/>
  <c r="P34" i="21"/>
  <c r="P49" i="21"/>
  <c r="L25" i="21"/>
  <c r="P20" i="21"/>
  <c r="P25" i="21"/>
  <c r="P50" i="21"/>
  <c r="L49" i="20"/>
  <c r="P48" i="20"/>
  <c r="P40" i="20"/>
  <c r="P34" i="20"/>
  <c r="P49" i="20"/>
  <c r="L25" i="20"/>
  <c r="P50" i="20"/>
  <c r="P25" i="20"/>
  <c r="L49" i="19"/>
  <c r="P48" i="19"/>
  <c r="P40" i="19"/>
  <c r="P34" i="19"/>
  <c r="P49" i="19"/>
  <c r="L25" i="19"/>
  <c r="P50" i="19"/>
  <c r="P25" i="19"/>
  <c r="L49" i="18"/>
  <c r="P40" i="18"/>
  <c r="P34" i="18"/>
  <c r="P49" i="18"/>
  <c r="L25" i="18"/>
  <c r="P50" i="18"/>
  <c r="P25" i="18"/>
  <c r="L49" i="17"/>
  <c r="L25" i="17"/>
  <c r="P50" i="17"/>
  <c r="P40" i="17"/>
  <c r="P34" i="17"/>
  <c r="P49" i="17"/>
  <c r="P25" i="17"/>
  <c r="L49" i="16"/>
  <c r="P40" i="16"/>
  <c r="P34" i="16"/>
  <c r="P49" i="16"/>
  <c r="L25" i="16"/>
  <c r="P50" i="16"/>
  <c r="P25" i="16"/>
  <c r="L49" i="15"/>
  <c r="L25" i="15"/>
  <c r="P50" i="15"/>
  <c r="P40" i="15"/>
  <c r="P34" i="15"/>
  <c r="P49" i="15"/>
  <c r="P25" i="15"/>
  <c r="P34" i="14"/>
  <c r="P40" i="14"/>
  <c r="P49" i="14"/>
  <c r="L49" i="14"/>
  <c r="P25" i="14"/>
  <c r="L25" i="14"/>
  <c r="P50" i="14"/>
  <c r="L49" i="13"/>
  <c r="P48" i="4"/>
  <c r="P48" i="1"/>
  <c r="P48" i="7"/>
  <c r="P48" i="8"/>
  <c r="P48" i="12"/>
  <c r="P48" i="13"/>
  <c r="P46" i="8"/>
  <c r="P46" i="11"/>
  <c r="P46" i="12"/>
  <c r="P46" i="13"/>
  <c r="P44" i="2"/>
  <c r="P44" i="3"/>
  <c r="P44" i="4"/>
  <c r="P44" i="1"/>
  <c r="P44" i="7"/>
  <c r="P44" i="8"/>
  <c r="P44" i="9"/>
  <c r="P44" i="11"/>
  <c r="P44" i="12"/>
  <c r="P44" i="13"/>
  <c r="P42" i="12"/>
  <c r="P42" i="13"/>
  <c r="P40" i="13"/>
  <c r="P38" i="12"/>
  <c r="P38" i="13"/>
  <c r="P36" i="13"/>
  <c r="P32" i="12"/>
  <c r="P32" i="13"/>
  <c r="P34" i="13"/>
  <c r="P49" i="13"/>
  <c r="L25" i="13"/>
  <c r="P50" i="13"/>
  <c r="P24" i="3"/>
  <c r="P24" i="4"/>
  <c r="P24" i="1"/>
  <c r="P24" i="7"/>
  <c r="P24" i="8"/>
  <c r="P24" i="9"/>
  <c r="P24" i="11"/>
  <c r="P24" i="12"/>
  <c r="P24" i="13"/>
  <c r="P22" i="7"/>
  <c r="P22" i="8"/>
  <c r="P22" i="11"/>
  <c r="P22" i="12"/>
  <c r="P22" i="13"/>
  <c r="P20" i="2"/>
  <c r="P20" i="1"/>
  <c r="P20" i="7"/>
  <c r="P20" i="8"/>
  <c r="P20" i="13"/>
  <c r="P18" i="12"/>
  <c r="P18" i="13"/>
  <c r="P16" i="4"/>
  <c r="P16" i="1"/>
  <c r="P16" i="7"/>
  <c r="P16" i="8"/>
  <c r="P16" i="13"/>
  <c r="P25" i="13"/>
  <c r="L49" i="12"/>
  <c r="P40" i="12"/>
  <c r="P34" i="12"/>
  <c r="P49" i="12"/>
  <c r="L25" i="12"/>
  <c r="P50" i="12"/>
  <c r="P20" i="12"/>
  <c r="P16" i="12"/>
  <c r="P25" i="12"/>
  <c r="L49" i="11"/>
  <c r="P48" i="11"/>
  <c r="P40" i="11"/>
  <c r="P34" i="11"/>
  <c r="P49" i="11"/>
  <c r="L25" i="11"/>
  <c r="P20" i="11"/>
  <c r="P16" i="11"/>
  <c r="P25" i="11"/>
  <c r="L49" i="10"/>
  <c r="P48" i="10"/>
  <c r="P46" i="10"/>
  <c r="P44" i="10"/>
  <c r="P42" i="2"/>
  <c r="P42" i="3"/>
  <c r="P42" i="4"/>
  <c r="P42" i="1"/>
  <c r="P42" i="7"/>
  <c r="P42" i="8"/>
  <c r="P42" i="9"/>
  <c r="P42" i="10"/>
  <c r="P40" i="10"/>
  <c r="P38" i="2"/>
  <c r="P38" i="3"/>
  <c r="P38" i="4"/>
  <c r="P38" i="1"/>
  <c r="P38" i="7"/>
  <c r="P38" i="8"/>
  <c r="P38" i="10"/>
  <c r="P36" i="2"/>
  <c r="P36" i="3"/>
  <c r="P36" i="4"/>
  <c r="P36" i="1"/>
  <c r="P36" i="7"/>
  <c r="P36" i="8"/>
  <c r="P36" i="10"/>
  <c r="P34" i="10"/>
  <c r="P32" i="3"/>
  <c r="P32" i="4"/>
  <c r="P32" i="1"/>
  <c r="P32" i="7"/>
  <c r="P32" i="8"/>
  <c r="P32" i="9"/>
  <c r="P32" i="10"/>
  <c r="P49" i="10"/>
  <c r="L25" i="10"/>
  <c r="P50" i="10"/>
  <c r="P24" i="10"/>
  <c r="P22" i="10"/>
  <c r="P20" i="10"/>
  <c r="P18" i="2"/>
  <c r="P18" i="3"/>
  <c r="P18" i="4"/>
  <c r="P18" i="1"/>
  <c r="P18" i="7"/>
  <c r="P18" i="8"/>
  <c r="P18" i="9"/>
  <c r="P18" i="10"/>
  <c r="P16" i="10"/>
  <c r="P25" i="10"/>
  <c r="L49" i="9"/>
  <c r="P48" i="9"/>
  <c r="P46" i="9"/>
  <c r="P40" i="9"/>
  <c r="P38" i="9"/>
  <c r="P36" i="9"/>
  <c r="P34" i="9"/>
  <c r="P49" i="9"/>
  <c r="L25" i="9"/>
  <c r="P50" i="9"/>
  <c r="P22" i="9"/>
  <c r="P20" i="9"/>
  <c r="P16" i="9"/>
  <c r="P25" i="9"/>
  <c r="L49" i="8"/>
  <c r="P40" i="8"/>
  <c r="P34" i="8"/>
  <c r="P49" i="8"/>
  <c r="L25" i="8"/>
  <c r="P50" i="8"/>
  <c r="P25" i="8"/>
  <c r="L49" i="7"/>
  <c r="L25" i="7"/>
  <c r="P50" i="7"/>
  <c r="P46" i="7"/>
  <c r="P40" i="7"/>
  <c r="P34" i="7"/>
  <c r="P49" i="7"/>
  <c r="P25" i="7"/>
  <c r="P16" i="3"/>
  <c r="P20" i="3"/>
  <c r="P22" i="2"/>
  <c r="P22" i="3"/>
  <c r="P25" i="3"/>
  <c r="P34" i="3"/>
  <c r="P40" i="3"/>
  <c r="P46" i="3"/>
  <c r="P48" i="3"/>
  <c r="P49" i="3"/>
  <c r="T50" i="3"/>
  <c r="L25" i="3"/>
  <c r="L49" i="3"/>
  <c r="P50" i="3"/>
  <c r="L25" i="2"/>
  <c r="L49" i="2"/>
  <c r="P50" i="2"/>
  <c r="L49" i="5"/>
  <c r="L25" i="5"/>
  <c r="P50" i="5"/>
  <c r="P40" i="5"/>
  <c r="P49" i="5"/>
  <c r="L49" i="4"/>
  <c r="P46" i="4"/>
  <c r="P40" i="4"/>
  <c r="P34" i="4"/>
  <c r="L25" i="4"/>
  <c r="P50" i="4"/>
  <c r="P22" i="4"/>
  <c r="P20" i="4"/>
  <c r="P25" i="4"/>
  <c r="P25" i="5"/>
  <c r="P49" i="4"/>
  <c r="T50" i="4"/>
  <c r="P49" i="2"/>
  <c r="P48" i="2"/>
  <c r="P46" i="2"/>
  <c r="P40" i="2"/>
  <c r="P34" i="2"/>
  <c r="P32" i="2"/>
  <c r="P24" i="2"/>
  <c r="P16" i="2"/>
  <c r="P25" i="2"/>
  <c r="P34" i="1"/>
  <c r="P40" i="1"/>
  <c r="P46" i="1"/>
  <c r="P49" i="1"/>
  <c r="L49" i="1"/>
  <c r="L25" i="1"/>
  <c r="P50" i="1"/>
  <c r="P25" i="1"/>
</calcChain>
</file>

<file path=xl/sharedStrings.xml><?xml version="1.0" encoding="utf-8"?>
<sst xmlns="http://schemas.openxmlformats.org/spreadsheetml/2006/main" count="1056" uniqueCount="99">
  <si>
    <t xml:space="preserve">Муниципвльное авытономное общеобразовательное учреждение </t>
  </si>
  <si>
    <t>"Средняя общеобразовательная школа № 16"</t>
  </si>
  <si>
    <t>1.</t>
  </si>
  <si>
    <t>Пожертвования на нужды школы</t>
  </si>
  <si>
    <t>Получено внебюджетных средств,           руб. коп.</t>
  </si>
  <si>
    <t>за январь</t>
  </si>
  <si>
    <t>2.</t>
  </si>
  <si>
    <t>Родительская доля за школьный лагерь</t>
  </si>
  <si>
    <t>3.</t>
  </si>
  <si>
    <t>4.</t>
  </si>
  <si>
    <t>Аренда</t>
  </si>
  <si>
    <t>Прочие поступления</t>
  </si>
  <si>
    <t>5.</t>
  </si>
  <si>
    <t>Всего</t>
  </si>
  <si>
    <t>№</t>
  </si>
  <si>
    <t>п/п</t>
  </si>
  <si>
    <t>Наименование</t>
  </si>
  <si>
    <t>Отчет об использовании внебюджетных денежных средств в 2023году</t>
  </si>
  <si>
    <t>Зарплата с начислениями</t>
  </si>
  <si>
    <t xml:space="preserve">2. </t>
  </si>
  <si>
    <t>Услуги связи</t>
  </si>
  <si>
    <t>Услуги по содержанию здания</t>
  </si>
  <si>
    <t>Прочие расходы</t>
  </si>
  <si>
    <t>6.</t>
  </si>
  <si>
    <t>7.</t>
  </si>
  <si>
    <t>Приобретение основных средств</t>
  </si>
  <si>
    <t>Уплата УСН</t>
  </si>
  <si>
    <t xml:space="preserve">8. </t>
  </si>
  <si>
    <t>9.</t>
  </si>
  <si>
    <t>Коммунальные платежи</t>
  </si>
  <si>
    <t xml:space="preserve">                                                                  Платные услуги и платные образовательные услуги:</t>
  </si>
  <si>
    <t>ИТОГО</t>
  </si>
  <si>
    <t xml:space="preserve">                                             Остаток средств на  01.02.2023</t>
  </si>
  <si>
    <t>Нарастающим итогом с н. года</t>
  </si>
  <si>
    <t>Платные  образовательные услуги</t>
  </si>
  <si>
    <t>Прочие услуги</t>
  </si>
  <si>
    <t>Приобретение тов-мат запасов</t>
  </si>
  <si>
    <t xml:space="preserve"> Отчет о привлечении внебюджетных денежных средств  в 2023году</t>
  </si>
  <si>
    <t xml:space="preserve">  Россия,173011,г. Великий Новгород,ул. 20 января, д.14</t>
  </si>
  <si>
    <t xml:space="preserve">                   Остаток средств от платной деятельности на 01.01.2023г. -</t>
  </si>
  <si>
    <t>за февраль</t>
  </si>
  <si>
    <t xml:space="preserve">                   Остаток средств от платной деятельности на 01.02.2023г. -</t>
  </si>
  <si>
    <t xml:space="preserve">                                             Остаток средств на  01.03.2023</t>
  </si>
  <si>
    <t xml:space="preserve">                   Остаток средств от платной деятельности на 01.03.2023г. -</t>
  </si>
  <si>
    <t xml:space="preserve">                                             Остаток средств на  01.04.2023</t>
  </si>
  <si>
    <t>за март</t>
  </si>
  <si>
    <t>за апрель</t>
  </si>
  <si>
    <t xml:space="preserve">                   Остаток средств от платной деятельности на 01.04.2023г. -</t>
  </si>
  <si>
    <t xml:space="preserve">                                             Остаток средств на  01.05.2023</t>
  </si>
  <si>
    <t>за май</t>
  </si>
  <si>
    <t xml:space="preserve">                   Остаток средств от платной деятельности на 01.05.2023г. -</t>
  </si>
  <si>
    <t xml:space="preserve">                                             Остаток средств на  01.06.2023</t>
  </si>
  <si>
    <t>за июнь</t>
  </si>
  <si>
    <t xml:space="preserve">                   Остаток средств от платной деятельности на 01.06.2023г. -</t>
  </si>
  <si>
    <t xml:space="preserve">                                             Остаток средств на  01.07.2023</t>
  </si>
  <si>
    <t>за июль</t>
  </si>
  <si>
    <t xml:space="preserve">                   Остаток средств от платной деятельности на 01.07.2023г. -</t>
  </si>
  <si>
    <t xml:space="preserve">                                             Остаток средств на  01.08.2023</t>
  </si>
  <si>
    <t>за август</t>
  </si>
  <si>
    <t xml:space="preserve">                   Остаток средств от платной деятельности на 01.08.2023г. -</t>
  </si>
  <si>
    <t xml:space="preserve">                                             Остаток средств на  01.09.2023</t>
  </si>
  <si>
    <t>за сентябрь</t>
  </si>
  <si>
    <t xml:space="preserve">                   Остаток средств от платной деятельности на 01.09.2023г. -</t>
  </si>
  <si>
    <t xml:space="preserve">                                             Остаток средств на  01.10.2023</t>
  </si>
  <si>
    <t>за октябрь</t>
  </si>
  <si>
    <t xml:space="preserve">                   Остаток средств от платной деятельности на 01.10.2023г. -</t>
  </si>
  <si>
    <t>за ноябрь</t>
  </si>
  <si>
    <t xml:space="preserve">                   Остаток средств от платной деятельности на 01.11.2023г. -</t>
  </si>
  <si>
    <t xml:space="preserve">                                             Остаток средств на  01.12.2023</t>
  </si>
  <si>
    <t xml:space="preserve"> Отчет о привлечении внебюджетных денежных средств  в 2024году</t>
  </si>
  <si>
    <t xml:space="preserve">                   Остаток средств от платной деятельности на 01.01.2024г. -</t>
  </si>
  <si>
    <t>Отчет об использовании внебюджетных денежных средств в 2024году</t>
  </si>
  <si>
    <t xml:space="preserve">                                             Остаток средств на  01.02.2024</t>
  </si>
  <si>
    <t xml:space="preserve">                                             Остаток средств на  01.03.2024</t>
  </si>
  <si>
    <t xml:space="preserve">                   Остаток средств от платной деятельности на 01.02.2024г. -</t>
  </si>
  <si>
    <t xml:space="preserve">                   Остаток средств от платной деятельности на 01.03.2024г. -</t>
  </si>
  <si>
    <t xml:space="preserve">                                             Остаток средств на  01.04.2024</t>
  </si>
  <si>
    <t xml:space="preserve">                   Остаток средств от платной деятельности на 01.04.2024г. -</t>
  </si>
  <si>
    <t xml:space="preserve">                                             Остаток средств на  01.05.2024</t>
  </si>
  <si>
    <t xml:space="preserve">                   Остаток средств от платной деятельности на 01.05.2024г. -</t>
  </si>
  <si>
    <t xml:space="preserve">                                             Остаток средств на  01.06.2024</t>
  </si>
  <si>
    <t xml:space="preserve">                   Остаток средств от платной деятельности на 01.06.2024г. -</t>
  </si>
  <si>
    <t xml:space="preserve">                                             Остаток средств на  01.07.2024</t>
  </si>
  <si>
    <t xml:space="preserve">                   Остаток средств от платной деятельности на 01.09.2024г. -</t>
  </si>
  <si>
    <t xml:space="preserve">                                             Остаток средств на  01.10.2024</t>
  </si>
  <si>
    <t xml:space="preserve">                   Остаток средств от платной деятельности на 01.10.2024г. -24175,85</t>
  </si>
  <si>
    <t xml:space="preserve">                                             Остаток средств на  01.11.2024</t>
  </si>
  <si>
    <t xml:space="preserve">   Остаток средств от платной деятельности на 01.11.2024г. -135187,45</t>
  </si>
  <si>
    <t xml:space="preserve">                                             Остаток средств на  01.12.2024</t>
  </si>
  <si>
    <t xml:space="preserve"> Отчет о привлечении внебюджетных денежных средств  в 2025году</t>
  </si>
  <si>
    <t>Отчет об использовании внебюджетных денежных средств в 2025году</t>
  </si>
  <si>
    <t xml:space="preserve">   Остаток средств от платной деятельности на 01.01.2025г. -36 429,82</t>
  </si>
  <si>
    <t xml:space="preserve">                                             Остаток средств на  01.02.2025</t>
  </si>
  <si>
    <t xml:space="preserve">   Остаток средств от платной деятельности на 01.02.2025г. -124261,18</t>
  </si>
  <si>
    <t xml:space="preserve">                                             Остаток средств на  01.03.2025</t>
  </si>
  <si>
    <t xml:space="preserve">   Остаток средств от платной деятельности на 01.03.2025г. -97897,80</t>
  </si>
  <si>
    <t xml:space="preserve">                                             Остаток средств на  01.04.2025</t>
  </si>
  <si>
    <t xml:space="preserve">   Остаток средств от платной деятельности на 01.04.2025г. -263124,22</t>
  </si>
  <si>
    <t xml:space="preserve">                                             Остаток средств на 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</si>
</sst>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10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5" fillId="0" borderId="0" xfId="0" applyFont="1"/>
    <xf numFmtId="0" fontId="5" fillId="0" borderId="0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0" xfId="0" applyFont="1"/>
    <xf numFmtId="0" fontId="6" fillId="0" borderId="4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3" xfId="0" applyFont="1" applyBorder="1"/>
    <xf numFmtId="2" fontId="7" fillId="0" borderId="17" xfId="0" applyNumberFormat="1" applyFont="1" applyBorder="1"/>
    <xf numFmtId="2" fontId="7" fillId="0" borderId="2" xfId="0" applyNumberFormat="1" applyFont="1" applyBorder="1"/>
    <xf numFmtId="0" fontId="7" fillId="0" borderId="5" xfId="0" applyFont="1" applyBorder="1"/>
    <xf numFmtId="4" fontId="6" fillId="0" borderId="0" xfId="0" applyNumberFormat="1" applyFont="1" applyBorder="1"/>
    <xf numFmtId="4" fontId="7" fillId="0" borderId="5" xfId="0" applyNumberFormat="1" applyFont="1" applyBorder="1"/>
    <xf numFmtId="4" fontId="7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R50"/>
  <sheetViews>
    <sheetView workbookViewId="0" xr3:uid="{AEA406A1-0E4B-5B11-9CD5-51D6E497D94C}">
      <selection activeCell="P30" sqref="P30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5.24609375" customWidth="1"/>
    <col min="11" max="11" width="5.109375" customWidth="1"/>
    <col min="12" max="12" width="10.625" customWidth="1"/>
    <col min="13" max="13" width="4.5703125" customWidth="1"/>
    <col min="14" max="14" width="9.14453125" hidden="1" customWidth="1"/>
    <col min="15" max="15" width="5.91796875" customWidth="1"/>
    <col min="16" max="16" width="11.02734375" customWidth="1"/>
    <col min="18" max="18" width="5.109375" customWidth="1"/>
  </cols>
  <sheetData>
    <row r="3" spans="4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4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4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4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4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4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4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4:19" ht="17.25" customHeight="1" x14ac:dyDescent="0.2">
      <c r="D14" s="30" t="s">
        <v>14</v>
      </c>
      <c r="E14" s="31"/>
      <c r="F14" s="31"/>
      <c r="G14" s="31"/>
      <c r="H14" s="31"/>
      <c r="I14" s="31"/>
      <c r="J14" s="31"/>
      <c r="K14" s="32"/>
      <c r="L14" s="33" t="s">
        <v>4</v>
      </c>
      <c r="M14" s="33"/>
      <c r="N14" s="33"/>
      <c r="O14" s="33"/>
      <c r="P14" s="33"/>
      <c r="Q14" s="33"/>
      <c r="R14" s="34"/>
    </row>
    <row r="15" spans="4:19" ht="21.75" customHeight="1" x14ac:dyDescent="0.2">
      <c r="D15" s="35" t="s">
        <v>15</v>
      </c>
      <c r="E15" s="36"/>
      <c r="F15" s="36" t="s">
        <v>16</v>
      </c>
      <c r="G15" s="36"/>
      <c r="H15" s="36"/>
      <c r="I15" s="36"/>
      <c r="J15" s="36"/>
      <c r="K15" s="37"/>
      <c r="L15" s="36" t="s">
        <v>5</v>
      </c>
      <c r="M15" s="36"/>
      <c r="N15" s="38"/>
      <c r="O15" s="36" t="s">
        <v>33</v>
      </c>
      <c r="P15" s="36"/>
      <c r="Q15" s="38"/>
      <c r="R15" s="19"/>
    </row>
    <row r="16" spans="4:19" x14ac:dyDescent="0.2">
      <c r="D16" s="12" t="s">
        <v>2</v>
      </c>
      <c r="E16" s="6" t="s">
        <v>3</v>
      </c>
      <c r="F16" s="7"/>
      <c r="G16" s="7"/>
      <c r="H16" s="7"/>
      <c r="I16" s="7"/>
      <c r="J16" s="8"/>
      <c r="K16" s="13"/>
      <c r="L16" s="5"/>
      <c r="M16" s="5"/>
      <c r="N16" s="14"/>
      <c r="O16" s="13"/>
      <c r="P16" s="5">
        <f>SUM(L16)</f>
        <v>0</v>
      </c>
      <c r="Q16" s="5"/>
      <c r="R16" s="14"/>
    </row>
    <row r="17" spans="3:44" x14ac:dyDescent="0.2">
      <c r="D17" s="15"/>
      <c r="E17" s="13"/>
      <c r="F17" s="5"/>
      <c r="G17" s="5"/>
      <c r="H17" s="5"/>
      <c r="I17" s="5"/>
      <c r="J17" s="14"/>
      <c r="K17" s="13"/>
      <c r="L17" s="5"/>
      <c r="M17" s="5"/>
      <c r="N17" s="14"/>
      <c r="O17" s="13"/>
      <c r="P17" s="5"/>
      <c r="Q17" s="5"/>
      <c r="R17" s="14"/>
    </row>
    <row r="18" spans="3:44" x14ac:dyDescent="0.2">
      <c r="D18" s="15" t="s">
        <v>6</v>
      </c>
      <c r="E18" s="13" t="s">
        <v>34</v>
      </c>
      <c r="F18" s="5"/>
      <c r="G18" s="5"/>
      <c r="H18" s="5"/>
      <c r="I18" s="5"/>
      <c r="J18" s="14"/>
      <c r="K18" s="13"/>
      <c r="L18" s="5">
        <v>419368.36</v>
      </c>
      <c r="M18" s="5"/>
      <c r="N18" s="14"/>
      <c r="O18" s="13"/>
      <c r="P18" s="5">
        <f>L18</f>
        <v>419368.36</v>
      </c>
      <c r="Q18" s="5"/>
      <c r="R18" s="14"/>
    </row>
    <row r="19" spans="3:44" x14ac:dyDescent="0.2">
      <c r="D19" s="15"/>
      <c r="E19" s="13"/>
      <c r="F19" s="5"/>
      <c r="G19" s="5"/>
      <c r="H19" s="5"/>
      <c r="I19" s="5"/>
      <c r="J19" s="14"/>
      <c r="K19" s="13"/>
      <c r="L19" s="5"/>
      <c r="M19" s="5"/>
      <c r="N19" s="14"/>
      <c r="O19" s="13"/>
      <c r="P19" s="5"/>
      <c r="Q19" s="5"/>
      <c r="R19" s="14"/>
    </row>
    <row r="20" spans="3:44" x14ac:dyDescent="0.2">
      <c r="D20" s="15" t="s">
        <v>8</v>
      </c>
      <c r="E20" s="13" t="s">
        <v>7</v>
      </c>
      <c r="F20" s="5"/>
      <c r="G20" s="5"/>
      <c r="H20" s="5"/>
      <c r="I20" s="5"/>
      <c r="J20" s="14"/>
      <c r="K20" s="13"/>
      <c r="L20" s="5"/>
      <c r="M20" s="5"/>
      <c r="N20" s="14"/>
      <c r="O20" s="13"/>
      <c r="P20" s="5">
        <f>L20</f>
        <v>0</v>
      </c>
      <c r="Q20" s="5"/>
      <c r="R20" s="14"/>
    </row>
    <row r="21" spans="3:44" ht="21" x14ac:dyDescent="0.3">
      <c r="D21" s="15"/>
      <c r="E21" s="13"/>
      <c r="F21" s="5"/>
      <c r="G21" s="5"/>
      <c r="H21" s="5"/>
      <c r="I21" s="5"/>
      <c r="J21" s="14"/>
      <c r="K21" s="13"/>
      <c r="L21" s="5"/>
      <c r="M21" s="5"/>
      <c r="N21" s="14"/>
      <c r="O21" s="13"/>
      <c r="P21" s="5"/>
      <c r="Q21" s="5"/>
      <c r="R21" s="14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D22" s="15" t="s">
        <v>9</v>
      </c>
      <c r="E22" s="13" t="s">
        <v>10</v>
      </c>
      <c r="F22" s="5"/>
      <c r="G22" s="5"/>
      <c r="H22" s="5"/>
      <c r="I22" s="5"/>
      <c r="J22" s="14"/>
      <c r="K22" s="13"/>
      <c r="L22" s="5"/>
      <c r="M22" s="5"/>
      <c r="N22" s="14"/>
      <c r="O22" s="13"/>
      <c r="P22" s="5">
        <f>L22</f>
        <v>0</v>
      </c>
      <c r="Q22" s="5"/>
      <c r="R22" s="1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D23" s="15"/>
      <c r="E23" s="13"/>
      <c r="F23" s="5"/>
      <c r="G23" s="5"/>
      <c r="H23" s="5"/>
      <c r="I23" s="5"/>
      <c r="J23" s="14"/>
      <c r="K23" s="13"/>
      <c r="L23" s="5"/>
      <c r="M23" s="5"/>
      <c r="N23" s="14"/>
      <c r="O23" s="13"/>
      <c r="P23" s="5"/>
      <c r="Q23" s="5"/>
      <c r="R23" s="14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D24" s="15" t="s">
        <v>12</v>
      </c>
      <c r="E24" s="13" t="s">
        <v>11</v>
      </c>
      <c r="F24" s="5"/>
      <c r="G24" s="5"/>
      <c r="H24" s="5"/>
      <c r="I24" s="5"/>
      <c r="J24" s="14"/>
      <c r="K24" s="13"/>
      <c r="L24" s="5"/>
      <c r="M24" s="5"/>
      <c r="N24" s="14"/>
      <c r="O24" s="13"/>
      <c r="P24" s="5">
        <f>L24</f>
        <v>0</v>
      </c>
      <c r="Q24" s="5"/>
      <c r="R24" s="14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D25" s="16"/>
      <c r="E25" s="24" t="s">
        <v>13</v>
      </c>
      <c r="F25" s="25"/>
      <c r="G25" s="25"/>
      <c r="H25" s="25"/>
      <c r="I25" s="25"/>
      <c r="J25" s="26"/>
      <c r="K25" s="24"/>
      <c r="L25" s="25">
        <f>SUM(L16:L24)</f>
        <v>419368.36</v>
      </c>
      <c r="M25" s="25"/>
      <c r="N25" s="26"/>
      <c r="O25" s="24"/>
      <c r="P25" s="25">
        <f>SUM(P16:P24)</f>
        <v>419368.36</v>
      </c>
      <c r="Q25" s="25"/>
      <c r="R25" s="17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ht="21" x14ac:dyDescent="0.3">
      <c r="C27" s="5"/>
      <c r="D27" s="21" t="s">
        <v>17</v>
      </c>
      <c r="E27" s="21"/>
      <c r="F27" s="21"/>
      <c r="G27" s="21"/>
      <c r="H27" s="21"/>
      <c r="I27" s="21"/>
      <c r="J27" s="21"/>
      <c r="K27" s="21"/>
      <c r="L27" s="21"/>
      <c r="M27" s="21"/>
      <c r="N27" s="20"/>
      <c r="O27" s="20"/>
      <c r="P27" s="5"/>
      <c r="Q27" s="5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5"/>
      <c r="D28" s="5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5"/>
      <c r="S28" s="5"/>
    </row>
    <row r="29" spans="3:44" x14ac:dyDescent="0.2">
      <c r="C29" s="5"/>
      <c r="D29" s="6"/>
      <c r="E29" s="7" t="s">
        <v>30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5"/>
      <c r="D30" s="6"/>
      <c r="E30" s="7" t="s">
        <v>39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212827.44</v>
      </c>
      <c r="Q30" s="7"/>
      <c r="R30" s="8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5"/>
      <c r="D31" s="6"/>
      <c r="E31" s="6"/>
      <c r="F31" s="7"/>
      <c r="G31" s="7"/>
      <c r="H31" s="7"/>
      <c r="I31" s="7"/>
      <c r="J31" s="8"/>
      <c r="K31" s="6"/>
      <c r="L31" s="7"/>
      <c r="M31" s="8"/>
      <c r="N31" s="7"/>
      <c r="O31" s="6"/>
      <c r="P31" s="7"/>
      <c r="Q31" s="7"/>
      <c r="R31" s="8"/>
      <c r="S31" s="5"/>
    </row>
    <row r="32" spans="3:44" ht="21" customHeight="1" x14ac:dyDescent="0.2">
      <c r="C32" s="5"/>
      <c r="D32" s="13" t="s">
        <v>2</v>
      </c>
      <c r="E32" s="13" t="s">
        <v>18</v>
      </c>
      <c r="F32" s="5"/>
      <c r="G32" s="5"/>
      <c r="H32" s="5"/>
      <c r="I32" s="5"/>
      <c r="J32" s="14"/>
      <c r="K32" s="13"/>
      <c r="L32" s="5">
        <v>217084.53</v>
      </c>
      <c r="M32" s="14"/>
      <c r="N32" s="5"/>
      <c r="O32" s="13"/>
      <c r="P32" s="5">
        <f>L32</f>
        <v>217084.53</v>
      </c>
      <c r="Q32" s="5"/>
      <c r="R32" s="14"/>
      <c r="S32" s="5"/>
    </row>
    <row r="33" spans="3:19" ht="0.75" customHeight="1" x14ac:dyDescent="0.2">
      <c r="C33" s="5"/>
      <c r="D33" s="13"/>
      <c r="E33" s="13"/>
      <c r="F33" s="5"/>
      <c r="G33" s="5"/>
      <c r="H33" s="5"/>
      <c r="I33" s="5"/>
      <c r="J33" s="14"/>
      <c r="K33" s="13"/>
      <c r="L33" s="5"/>
      <c r="M33" s="14"/>
      <c r="N33" s="5"/>
      <c r="O33" s="13"/>
      <c r="P33" s="5"/>
      <c r="Q33" s="5"/>
      <c r="R33" s="14"/>
      <c r="S33" s="5"/>
    </row>
    <row r="34" spans="3:19" ht="19.5" customHeight="1" x14ac:dyDescent="0.2">
      <c r="C34" s="5"/>
      <c r="D34" s="13" t="s">
        <v>19</v>
      </c>
      <c r="E34" s="13" t="s">
        <v>20</v>
      </c>
      <c r="F34" s="5"/>
      <c r="G34" s="5"/>
      <c r="H34" s="5"/>
      <c r="I34" s="5"/>
      <c r="J34" s="14"/>
      <c r="K34" s="13"/>
      <c r="L34" s="5"/>
      <c r="M34" s="14"/>
      <c r="N34" s="5"/>
      <c r="O34" s="13"/>
      <c r="P34" s="5">
        <f>L34</f>
        <v>0</v>
      </c>
      <c r="Q34" s="5"/>
      <c r="R34" s="14"/>
      <c r="S34" s="5"/>
    </row>
    <row r="35" spans="3:19" ht="1.5" hidden="1" customHeight="1" x14ac:dyDescent="0.2">
      <c r="C35" s="5"/>
      <c r="D35" s="13"/>
      <c r="E35" s="13"/>
      <c r="F35" s="5"/>
      <c r="G35" s="5"/>
      <c r="H35" s="5"/>
      <c r="I35" s="5"/>
      <c r="J35" s="14"/>
      <c r="K35" s="13"/>
      <c r="L35" s="5"/>
      <c r="M35" s="14"/>
      <c r="N35" s="5"/>
      <c r="O35" s="13"/>
      <c r="P35" s="5"/>
      <c r="Q35" s="5"/>
      <c r="R35" s="14"/>
      <c r="S35" s="5"/>
    </row>
    <row r="36" spans="3:19" ht="21" customHeight="1" x14ac:dyDescent="0.2">
      <c r="C36" s="5"/>
      <c r="D36" s="13" t="s">
        <v>8</v>
      </c>
      <c r="E36" s="13" t="s">
        <v>21</v>
      </c>
      <c r="F36" s="5"/>
      <c r="G36" s="5"/>
      <c r="H36" s="5"/>
      <c r="I36" s="5"/>
      <c r="J36" s="14"/>
      <c r="K36" s="13"/>
      <c r="L36" s="5"/>
      <c r="M36" s="14"/>
      <c r="N36" s="5"/>
      <c r="O36" s="13"/>
      <c r="P36" s="5">
        <f>L36</f>
        <v>0</v>
      </c>
      <c r="Q36" s="5"/>
      <c r="R36" s="14"/>
      <c r="S36" s="5"/>
    </row>
    <row r="37" spans="3:19" ht="9.75" hidden="1" customHeight="1" x14ac:dyDescent="0.2">
      <c r="D37" s="13"/>
      <c r="E37" s="13"/>
      <c r="F37" s="5"/>
      <c r="G37" s="5"/>
      <c r="H37" s="5"/>
      <c r="I37" s="5"/>
      <c r="J37" s="14"/>
      <c r="K37" s="13"/>
      <c r="L37" s="5"/>
      <c r="M37" s="14"/>
      <c r="N37" s="5"/>
      <c r="O37" s="13"/>
      <c r="P37" s="5"/>
      <c r="Q37" s="5"/>
      <c r="R37" s="14"/>
      <c r="S37" s="5"/>
    </row>
    <row r="38" spans="3:19" ht="24" customHeight="1" x14ac:dyDescent="0.2">
      <c r="D38" s="13" t="s">
        <v>9</v>
      </c>
      <c r="E38" s="13" t="s">
        <v>35</v>
      </c>
      <c r="F38" s="5"/>
      <c r="G38" s="5"/>
      <c r="H38" s="5"/>
      <c r="I38" s="5"/>
      <c r="J38" s="14"/>
      <c r="K38" s="13"/>
      <c r="L38" s="5">
        <v>6058</v>
      </c>
      <c r="M38" s="14"/>
      <c r="N38" s="5"/>
      <c r="O38" s="13"/>
      <c r="P38" s="5">
        <f>L38</f>
        <v>6058</v>
      </c>
      <c r="Q38" s="5"/>
      <c r="R38" s="14"/>
      <c r="S38" s="5"/>
    </row>
    <row r="39" spans="3:19" ht="0.75" customHeight="1" x14ac:dyDescent="0.2">
      <c r="D39" s="13"/>
      <c r="E39" s="13"/>
      <c r="F39" s="5"/>
      <c r="G39" s="5"/>
      <c r="H39" s="5"/>
      <c r="I39" s="5"/>
      <c r="J39" s="14"/>
      <c r="K39" s="13"/>
      <c r="L39" s="5"/>
      <c r="M39" s="14"/>
      <c r="N39" s="5"/>
      <c r="O39" s="13"/>
      <c r="P39" s="5"/>
      <c r="Q39" s="5"/>
      <c r="R39" s="14"/>
      <c r="S39" s="5"/>
    </row>
    <row r="40" spans="3:19" ht="22.5" customHeight="1" x14ac:dyDescent="0.2">
      <c r="D40" s="13" t="s">
        <v>12</v>
      </c>
      <c r="E40" s="13" t="s">
        <v>22</v>
      </c>
      <c r="F40" s="5"/>
      <c r="G40" s="5"/>
      <c r="H40" s="5"/>
      <c r="I40" s="5"/>
      <c r="J40" s="14"/>
      <c r="K40" s="13"/>
      <c r="L40" s="5"/>
      <c r="M40" s="14"/>
      <c r="N40" s="5"/>
      <c r="O40" s="13"/>
      <c r="P40" s="5">
        <f>L40</f>
        <v>0</v>
      </c>
      <c r="Q40" s="5"/>
      <c r="R40" s="14"/>
      <c r="S40" s="5"/>
    </row>
    <row r="41" spans="3:19" ht="0.75" customHeight="1" x14ac:dyDescent="0.2">
      <c r="D41" s="13"/>
      <c r="E41" s="13"/>
      <c r="F41" s="5"/>
      <c r="G41" s="5"/>
      <c r="H41" s="5"/>
      <c r="I41" s="5"/>
      <c r="J41" s="14"/>
      <c r="K41" s="13"/>
      <c r="L41" s="5"/>
      <c r="M41" s="14"/>
      <c r="N41" s="5"/>
      <c r="O41" s="13"/>
      <c r="P41" s="5"/>
      <c r="Q41" s="5"/>
      <c r="R41" s="14"/>
      <c r="S41" s="5"/>
    </row>
    <row r="42" spans="3:19" ht="18.75" customHeight="1" x14ac:dyDescent="0.2">
      <c r="D42" s="13" t="s">
        <v>23</v>
      </c>
      <c r="E42" s="13" t="s">
        <v>36</v>
      </c>
      <c r="F42" s="5"/>
      <c r="G42" s="5"/>
      <c r="H42" s="5"/>
      <c r="I42" s="5"/>
      <c r="J42" s="14"/>
      <c r="K42" s="13"/>
      <c r="L42" s="5">
        <v>12309.6</v>
      </c>
      <c r="M42" s="14"/>
      <c r="N42" s="5"/>
      <c r="O42" s="13"/>
      <c r="P42" s="5">
        <f>L42</f>
        <v>12309.6</v>
      </c>
      <c r="Q42" s="5"/>
      <c r="R42" s="14"/>
      <c r="S42" s="5"/>
    </row>
    <row r="43" spans="3:19" ht="9" hidden="1" customHeight="1" x14ac:dyDescent="0.2">
      <c r="D43" s="13"/>
      <c r="E43" s="13"/>
      <c r="F43" s="5"/>
      <c r="G43" s="5"/>
      <c r="H43" s="5"/>
      <c r="I43" s="5"/>
      <c r="J43" s="14"/>
      <c r="K43" s="13"/>
      <c r="L43" s="5"/>
      <c r="M43" s="14"/>
      <c r="N43" s="5"/>
      <c r="O43" s="13"/>
      <c r="P43" s="5"/>
      <c r="Q43" s="5"/>
      <c r="R43" s="14"/>
      <c r="S43" s="5"/>
    </row>
    <row r="44" spans="3:19" ht="21.75" customHeight="1" x14ac:dyDescent="0.2">
      <c r="D44" s="13" t="s">
        <v>24</v>
      </c>
      <c r="E44" s="13" t="s">
        <v>25</v>
      </c>
      <c r="F44" s="5"/>
      <c r="G44" s="5"/>
      <c r="H44" s="5"/>
      <c r="I44" s="5"/>
      <c r="J44" s="14"/>
      <c r="K44" s="13"/>
      <c r="L44" s="5">
        <v>80544</v>
      </c>
      <c r="M44" s="14"/>
      <c r="N44" s="5"/>
      <c r="O44" s="13"/>
      <c r="P44" s="5">
        <f>L44</f>
        <v>80544</v>
      </c>
      <c r="Q44" s="5"/>
      <c r="R44" s="14"/>
      <c r="S44" s="5"/>
    </row>
    <row r="45" spans="3:19" ht="9.75" hidden="1" customHeight="1" x14ac:dyDescent="0.2">
      <c r="D45" s="13"/>
      <c r="E45" s="13"/>
      <c r="F45" s="5"/>
      <c r="G45" s="5"/>
      <c r="H45" s="5"/>
      <c r="I45" s="5"/>
      <c r="J45" s="14"/>
      <c r="K45" s="13"/>
      <c r="L45" s="5"/>
      <c r="M45" s="14"/>
      <c r="N45" s="5"/>
      <c r="O45" s="13"/>
      <c r="P45" s="5"/>
      <c r="Q45" s="5"/>
      <c r="R45" s="14"/>
      <c r="S45" s="5"/>
    </row>
    <row r="46" spans="3:19" ht="18.75" customHeight="1" x14ac:dyDescent="0.2">
      <c r="D46" s="13" t="s">
        <v>27</v>
      </c>
      <c r="E46" s="13" t="s">
        <v>26</v>
      </c>
      <c r="F46" s="5"/>
      <c r="G46" s="5"/>
      <c r="H46" s="5"/>
      <c r="I46" s="5"/>
      <c r="J46" s="14"/>
      <c r="K46" s="13"/>
      <c r="L46" s="5"/>
      <c r="M46" s="14"/>
      <c r="N46" s="5"/>
      <c r="O46" s="13"/>
      <c r="P46" s="5">
        <f>L46</f>
        <v>0</v>
      </c>
      <c r="Q46" s="5"/>
      <c r="R46" s="14"/>
      <c r="S46" s="5"/>
    </row>
    <row r="47" spans="3:19" ht="0.75" customHeight="1" x14ac:dyDescent="0.2">
      <c r="D47" s="13"/>
      <c r="E47" s="13"/>
      <c r="F47" s="5"/>
      <c r="G47" s="5"/>
      <c r="H47" s="5"/>
      <c r="I47" s="5"/>
      <c r="J47" s="14"/>
      <c r="K47" s="13"/>
      <c r="L47" s="5"/>
      <c r="M47" s="14"/>
      <c r="N47" s="5"/>
      <c r="O47" s="13"/>
      <c r="P47" s="5"/>
      <c r="Q47" s="5"/>
      <c r="R47" s="14"/>
      <c r="S47" s="5"/>
    </row>
    <row r="48" spans="3:19" ht="18.75" customHeight="1" x14ac:dyDescent="0.2">
      <c r="D48" s="9" t="s">
        <v>28</v>
      </c>
      <c r="E48" s="9" t="s">
        <v>29</v>
      </c>
      <c r="F48" s="10"/>
      <c r="G48" s="10"/>
      <c r="H48" s="10"/>
      <c r="I48" s="10"/>
      <c r="J48" s="11"/>
      <c r="K48" s="9"/>
      <c r="L48" s="10"/>
      <c r="M48" s="11"/>
      <c r="N48" s="10"/>
      <c r="O48" s="9"/>
      <c r="P48" s="5">
        <f>L48</f>
        <v>0</v>
      </c>
      <c r="Q48" s="10"/>
      <c r="R48" s="11"/>
      <c r="S48" s="5"/>
    </row>
    <row r="49" spans="4:18" x14ac:dyDescent="0.2">
      <c r="D49" s="3"/>
      <c r="E49" s="27"/>
      <c r="F49" s="27"/>
      <c r="G49" s="27" t="s">
        <v>31</v>
      </c>
      <c r="H49" s="27"/>
      <c r="I49" s="27"/>
      <c r="J49" s="27"/>
      <c r="K49" s="28"/>
      <c r="L49" s="27">
        <f>SUM(L32+L34+L36+L38+L40+L42+L44+L46+L48)</f>
        <v>315996.13</v>
      </c>
      <c r="M49" s="29"/>
      <c r="N49" s="27"/>
      <c r="O49" s="27"/>
      <c r="P49" s="27">
        <f>L49</f>
        <v>315996.13</v>
      </c>
      <c r="Q49" s="27"/>
      <c r="R49" s="4"/>
    </row>
    <row r="50" spans="4:18" x14ac:dyDescent="0.2">
      <c r="D50" s="3"/>
      <c r="E50" s="27" t="s">
        <v>32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>
        <f>P30+L25-L49</f>
        <v>316199.67000000004</v>
      </c>
      <c r="Q50" s="27"/>
      <c r="R50" s="4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AR50"/>
  <sheetViews>
    <sheetView topLeftCell="A10" workbookViewId="0" xr3:uid="{7BE570AB-09E9-518F-B8F7-3F91B7162CA9}">
      <selection activeCell="P16" sqref="P16:P24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64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(3)'!P16+'октябрь 2023 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603354.5</v>
      </c>
      <c r="M18" s="54"/>
      <c r="N18" s="55"/>
      <c r="O18" s="53"/>
      <c r="P18" s="69">
        <f>'сентябрь 2023 '!P18+'октябрь 2023 '!L18</f>
        <v>4016558.06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(3)'!P20+'октябрь 2023 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12612.04</v>
      </c>
      <c r="M22" s="54"/>
      <c r="N22" s="55"/>
      <c r="O22" s="53"/>
      <c r="P22" s="69">
        <f>'сентябрь 2023 '!P22+'октябрь 2023 '!L22</f>
        <v>66808.37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73792.14</v>
      </c>
      <c r="M24" s="54"/>
      <c r="N24" s="55"/>
      <c r="O24" s="53"/>
      <c r="P24" s="69">
        <f>'сентябрь 2023 '!P24+'октябрь 2023 '!L24</f>
        <v>110608.73999999999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689758.68</v>
      </c>
      <c r="M25" s="59"/>
      <c r="N25" s="60"/>
      <c r="O25" s="58"/>
      <c r="P25" s="59">
        <f>SUM(P16:P24)</f>
        <v>4373378.3900000006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65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186029.17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438563.4</v>
      </c>
      <c r="M32" s="55"/>
      <c r="N32" s="54"/>
      <c r="O32" s="53"/>
      <c r="P32" s="54">
        <f>'сентябрь 2023 '!P32+'октябрь 2023 '!L32</f>
        <v>2973010.35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v>103871.77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43912</v>
      </c>
      <c r="M38" s="55"/>
      <c r="N38" s="54"/>
      <c r="O38" s="53"/>
      <c r="P38" s="54">
        <f>'сентябрь 2023 '!P38+'октябрь 2023 '!L38</f>
        <v>330729.95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25681.58</v>
      </c>
      <c r="M42" s="55"/>
      <c r="N42" s="54"/>
      <c r="O42" s="53"/>
      <c r="P42" s="54">
        <f>'сентябрь 2023 '!P42+'октябрь 2023 '!L42</f>
        <v>382658.18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61494.25</v>
      </c>
      <c r="M44" s="55"/>
      <c r="N44" s="54"/>
      <c r="O44" s="53"/>
      <c r="P44" s="54">
        <f>'сентябрь 2023 '!P44+'октябрь 2023 '!L44</f>
        <v>385261.25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12300</v>
      </c>
      <c r="M46" s="55"/>
      <c r="N46" s="54"/>
      <c r="O46" s="53"/>
      <c r="P46" s="54">
        <f>'сентябрь 2023 '!P46+'октябрь 2023 '!L46</f>
        <v>22800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(3)'!P48+'октябрь 2023 '!L48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581951.23</v>
      </c>
      <c r="M49" s="65"/>
      <c r="N49" s="63"/>
      <c r="O49" s="63"/>
      <c r="P49" s="63">
        <f>SUM(P32:P48)</f>
        <v>4292369.24</v>
      </c>
      <c r="Q49" s="63"/>
      <c r="R49" s="45"/>
    </row>
    <row r="50" spans="3:18" x14ac:dyDescent="0.2">
      <c r="C50" s="39"/>
      <c r="D50" s="43"/>
      <c r="E50" s="63" t="s">
        <v>63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'сентябрь 2023 '!P50+'октябрь 2023 '!L25-'октябрь 2023 '!L49</f>
        <v>293836.62000000011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R50"/>
  <sheetViews>
    <sheetView topLeftCell="A10" workbookViewId="0" xr3:uid="{65FA3815-DCC1-5481-872F-D2879ED395ED}">
      <selection activeCell="X27" sqref="X27:X28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(3)'!P16+'ноябрь 2023 (2)'!L16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368591.83</v>
      </c>
      <c r="M18" s="54"/>
      <c r="N18" s="55"/>
      <c r="O18" s="53"/>
      <c r="P18" s="69">
        <f>L18+'октябрь 2023 '!P18</f>
        <v>4385149.8899999997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(3)'!P20+'ноябрь 2023 (2)'!L20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19449.900000000001</v>
      </c>
      <c r="M22" s="54"/>
      <c r="N22" s="55"/>
      <c r="O22" s="53"/>
      <c r="P22" s="69">
        <f>L22+'октябрь 2023 '!P22</f>
        <v>86258.26999999999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90051.92</v>
      </c>
      <c r="M24" s="54"/>
      <c r="N24" s="55"/>
      <c r="O24" s="53"/>
      <c r="P24" s="69">
        <f>L24+'октябрь 2023 '!P24</f>
        <v>200660.65999999997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478093.65</v>
      </c>
      <c r="M25" s="59"/>
      <c r="N25" s="60"/>
      <c r="O25" s="58"/>
      <c r="P25" s="59">
        <f>SUM(P16:P24)</f>
        <v>4851472.0399999991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67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293836.62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368673.63</v>
      </c>
      <c r="M32" s="55"/>
      <c r="N32" s="54"/>
      <c r="O32" s="53"/>
      <c r="P32" s="54">
        <f>L32+'октябрь 2023 '!P32</f>
        <v>3341683.98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4307.0600000000004</v>
      </c>
      <c r="M36" s="55"/>
      <c r="N36" s="54"/>
      <c r="O36" s="53"/>
      <c r="P36" s="54">
        <f>L36+'октябрь 2023 '!P36</f>
        <v>108178.83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13026.8</v>
      </c>
      <c r="M38" s="55"/>
      <c r="N38" s="54"/>
      <c r="O38" s="53"/>
      <c r="P38" s="54">
        <f>L38+'октябрь 2023 '!P38</f>
        <v>343756.75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51158</v>
      </c>
      <c r="M42" s="55"/>
      <c r="N42" s="54"/>
      <c r="O42" s="53"/>
      <c r="P42" s="54">
        <f>L42+'октябрь 2023 '!P42</f>
        <v>433816.18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27999</v>
      </c>
      <c r="M44" s="55"/>
      <c r="N44" s="54"/>
      <c r="O44" s="53"/>
      <c r="P44" s="54">
        <f>L44+'октябрь 2023 '!P44</f>
        <v>413260.25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L46+'октябрь 2023 '!P46</f>
        <v>22800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L48+'октябрь 2023 '!P48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465164.49</v>
      </c>
      <c r="M49" s="65"/>
      <c r="N49" s="63"/>
      <c r="O49" s="63"/>
      <c r="P49" s="63">
        <f>SUM(P32:P48)</f>
        <v>4757533.7300000004</v>
      </c>
      <c r="Q49" s="63"/>
      <c r="R49" s="45"/>
    </row>
    <row r="50" spans="3:18" x14ac:dyDescent="0.2">
      <c r="C50" s="39"/>
      <c r="D50" s="43"/>
      <c r="E50" s="63" t="s">
        <v>68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306765.78000000003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AR50"/>
  <sheetViews>
    <sheetView topLeftCell="A25" workbookViewId="0" xr3:uid="{FF0BDA26-1AD6-5648-BD9A-E01AA4DDCA7C}">
      <selection activeCell="P52" sqref="P52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376633.5</v>
      </c>
      <c r="M18" s="54"/>
      <c r="N18" s="55"/>
      <c r="O18" s="53"/>
      <c r="P18" s="69">
        <v>376633.5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/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/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376633.5</v>
      </c>
      <c r="M25" s="59"/>
      <c r="N25" s="60"/>
      <c r="O25" s="58"/>
      <c r="P25" s="59">
        <f>SUM(P16:P24)</f>
        <v>376633.5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70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147085.39000000001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184185.65</v>
      </c>
      <c r="M32" s="55"/>
      <c r="N32" s="54"/>
      <c r="O32" s="53"/>
      <c r="P32" s="54">
        <v>184185.65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v>0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7734</v>
      </c>
      <c r="M38" s="55"/>
      <c r="N38" s="54"/>
      <c r="O38" s="53"/>
      <c r="P38" s="54">
        <v>7734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26665.29</v>
      </c>
      <c r="M42" s="55"/>
      <c r="N42" s="54"/>
      <c r="O42" s="53"/>
      <c r="P42" s="69">
        <v>26665.29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71929.64</v>
      </c>
      <c r="M44" s="55"/>
      <c r="N44" s="54"/>
      <c r="O44" s="53"/>
      <c r="P44" s="69">
        <v>71929.64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/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290514.58</v>
      </c>
      <c r="M49" s="65"/>
      <c r="N49" s="63"/>
      <c r="O49" s="63"/>
      <c r="P49" s="63">
        <f>SUM(P32:P48)</f>
        <v>290514.58</v>
      </c>
      <c r="Q49" s="63"/>
      <c r="R49" s="45"/>
    </row>
    <row r="50" spans="3:18" x14ac:dyDescent="0.2">
      <c r="C50" s="39"/>
      <c r="D50" s="43"/>
      <c r="E50" s="63" t="s">
        <v>72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233204.31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AR50"/>
  <sheetViews>
    <sheetView topLeftCell="A13" workbookViewId="0" xr3:uid="{C67EF94B-0B3B-5838-830C-E3A509766221}">
      <selection activeCell="P46" sqref="P4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40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417553</v>
      </c>
      <c r="M18" s="54"/>
      <c r="N18" s="55"/>
      <c r="O18" s="53"/>
      <c r="P18" s="69">
        <f>L18+'ЯНВАРЬ 2024Г. (2)'!P18</f>
        <v>794186.5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32727.22</v>
      </c>
      <c r="M22" s="54"/>
      <c r="N22" s="55"/>
      <c r="O22" s="53"/>
      <c r="P22" s="69">
        <v>32727.22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13019.86</v>
      </c>
      <c r="M24" s="54"/>
      <c r="N24" s="55"/>
      <c r="O24" s="53"/>
      <c r="P24" s="69">
        <v>13019.86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463300.07999999996</v>
      </c>
      <c r="M25" s="59"/>
      <c r="N25" s="60"/>
      <c r="O25" s="58"/>
      <c r="P25" s="59">
        <f>SUM(P16:P24)</f>
        <v>839933.58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74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233204.31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358434.23</v>
      </c>
      <c r="M32" s="55"/>
      <c r="N32" s="54"/>
      <c r="O32" s="53"/>
      <c r="P32" s="54">
        <f>184185.65+L32</f>
        <v>542619.88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1000</v>
      </c>
      <c r="M36" s="55"/>
      <c r="N36" s="54"/>
      <c r="O36" s="53"/>
      <c r="P36" s="54">
        <f>L36</f>
        <v>1000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11602.8</v>
      </c>
      <c r="M38" s="54"/>
      <c r="N38" s="54"/>
      <c r="O38" s="53"/>
      <c r="P38" s="54">
        <f>7734+L38</f>
        <v>19336.8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58964.44</v>
      </c>
      <c r="M42" s="55"/>
      <c r="N42" s="54"/>
      <c r="O42" s="53"/>
      <c r="P42" s="69">
        <f>26665.29+L42</f>
        <v>85629.73000000001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35299</v>
      </c>
      <c r="M44" s="55"/>
      <c r="N44" s="54"/>
      <c r="O44" s="53"/>
      <c r="P44" s="69">
        <f>71929.64+L44</f>
        <v>107228.64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614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465914.47</v>
      </c>
      <c r="M49" s="65"/>
      <c r="N49" s="63"/>
      <c r="O49" s="63"/>
      <c r="P49" s="63">
        <f>SUM(P32:P48)</f>
        <v>756429.05</v>
      </c>
      <c r="Q49" s="63"/>
      <c r="R49" s="45"/>
    </row>
    <row r="50" spans="3:18" x14ac:dyDescent="0.2">
      <c r="C50" s="39"/>
      <c r="D50" s="43"/>
      <c r="E50" s="63" t="s">
        <v>73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230589.91999999993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AR50"/>
  <sheetViews>
    <sheetView topLeftCell="A13" workbookViewId="0" xr3:uid="{274F5AE0-5452-572F-8038-C13FFDA59D49}">
      <selection activeCell="AH40" sqref="AH40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45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415629.96</v>
      </c>
      <c r="M18" s="54"/>
      <c r="N18" s="55"/>
      <c r="O18" s="53"/>
      <c r="P18" s="69">
        <f>L18+'ФЕВРАЛЬ 2024Г. (2)'!P18</f>
        <v>1209816.46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14209.56</v>
      </c>
      <c r="M22" s="54"/>
      <c r="N22" s="55"/>
      <c r="O22" s="53"/>
      <c r="P22" s="69">
        <f>L22+'ФЕВРАЛЬ 2024Г. (2)'!P22</f>
        <v>46936.78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12772.99</v>
      </c>
      <c r="M24" s="54"/>
      <c r="N24" s="55"/>
      <c r="O24" s="53"/>
      <c r="P24" s="69">
        <f>L24+'ФЕВРАЛЬ 2024Г. (2)'!P24</f>
        <v>25792.85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442612.51</v>
      </c>
      <c r="M25" s="59"/>
      <c r="N25" s="60"/>
      <c r="O25" s="58"/>
      <c r="P25" s="59">
        <f>SUM(P16:P24)</f>
        <v>1282546.0900000001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75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230589.92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256631.05</v>
      </c>
      <c r="M32" s="55"/>
      <c r="N32" s="54"/>
      <c r="O32" s="53"/>
      <c r="P32" s="54">
        <f>L32+'ФЕВРАЛЬ 2024Г. (2)'!P32</f>
        <v>799250.92999999993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6960.59</v>
      </c>
      <c r="M36" s="55"/>
      <c r="N36" s="54"/>
      <c r="O36" s="53"/>
      <c r="P36" s="54">
        <f>L36+'ФЕВРАЛЬ 2024Г. (2)'!P36</f>
        <v>7960.59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26327.7</v>
      </c>
      <c r="M38" s="54"/>
      <c r="N38" s="54"/>
      <c r="O38" s="53"/>
      <c r="P38" s="54">
        <f>L38+'ФЕВРАЛЬ 2024Г. (2)'!P38</f>
        <v>45664.5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23709.46</v>
      </c>
      <c r="M42" s="55"/>
      <c r="N42" s="54"/>
      <c r="O42" s="53"/>
      <c r="P42" s="69">
        <f>L42+'ФЕВРАЛЬ 2024Г. (2)'!P42</f>
        <v>109339.19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69">
        <f>L44+'ФЕВРАЛЬ 2024Г. (2)'!P44</f>
        <v>107228.64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313628.80000000005</v>
      </c>
      <c r="M49" s="65"/>
      <c r="N49" s="63"/>
      <c r="O49" s="63"/>
      <c r="P49" s="63">
        <f>SUM(P32:P48)</f>
        <v>1070057.8499999999</v>
      </c>
      <c r="Q49" s="63"/>
      <c r="R49" s="45"/>
    </row>
    <row r="50" spans="3:18" x14ac:dyDescent="0.2">
      <c r="C50" s="39"/>
      <c r="D50" s="43"/>
      <c r="E50" s="63" t="s">
        <v>76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359573.63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AR50"/>
  <sheetViews>
    <sheetView topLeftCell="A13" workbookViewId="0" xr3:uid="{33642244-9AC9-5136-AF77-195C889548CE}">
      <selection activeCell="Z36" sqref="Z3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383390.5</v>
      </c>
      <c r="M18" s="54"/>
      <c r="N18" s="55"/>
      <c r="O18" s="53"/>
      <c r="P18" s="69">
        <f>L18+'март 2024Г. (2)'!P18</f>
        <v>1593206.96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23990.36</v>
      </c>
      <c r="M22" s="54"/>
      <c r="N22" s="55"/>
      <c r="O22" s="53"/>
      <c r="P22" s="69">
        <f>L22+'март 2024Г. (2)'!P22</f>
        <v>70927.14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22750.98</v>
      </c>
      <c r="M24" s="54"/>
      <c r="N24" s="55"/>
      <c r="O24" s="53"/>
      <c r="P24" s="69">
        <f>L24+'март 2024Г. (2)'!P24</f>
        <v>48543.83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430131.83999999997</v>
      </c>
      <c r="M25" s="59"/>
      <c r="N25" s="60"/>
      <c r="O25" s="58"/>
      <c r="P25" s="59">
        <f>SUM(P16:P24)</f>
        <v>1712677.93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77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359573.63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291717.7</v>
      </c>
      <c r="M32" s="55"/>
      <c r="N32" s="54"/>
      <c r="O32" s="53"/>
      <c r="P32" s="54">
        <f>L32+'март 2024Г. (2)'!P32</f>
        <v>1090968.6299999999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1653.53</v>
      </c>
      <c r="M36" s="55"/>
      <c r="N36" s="54"/>
      <c r="O36" s="53"/>
      <c r="P36" s="54">
        <f>L36+'март 2024Г. (2)'!P36</f>
        <v>9614.1200000000008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37848.800000000003</v>
      </c>
      <c r="M38" s="54"/>
      <c r="N38" s="54"/>
      <c r="O38" s="53"/>
      <c r="P38" s="54">
        <f>L38+'март 2024Г. (2)'!P38</f>
        <v>83513.3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47585</v>
      </c>
      <c r="M42" s="55"/>
      <c r="N42" s="54"/>
      <c r="O42" s="53"/>
      <c r="P42" s="69">
        <f>L42+'март 2024Г. (2)'!P42</f>
        <v>156924.19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21399</v>
      </c>
      <c r="M44" s="55"/>
      <c r="N44" s="54"/>
      <c r="O44" s="53"/>
      <c r="P44" s="69">
        <f>L44+'март 2024Г. (2)'!P44</f>
        <v>128627.64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/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400204.03</v>
      </c>
      <c r="M49" s="65"/>
      <c r="N49" s="63"/>
      <c r="O49" s="63"/>
      <c r="P49" s="63">
        <f>SUM(P32:P48)</f>
        <v>1470261.88</v>
      </c>
      <c r="Q49" s="63"/>
      <c r="R49" s="45"/>
    </row>
    <row r="50" spans="3:18" x14ac:dyDescent="0.2">
      <c r="C50" s="39"/>
      <c r="D50" s="43"/>
      <c r="E50" s="63" t="s">
        <v>78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389501.43999999994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AR50"/>
  <sheetViews>
    <sheetView topLeftCell="A13" workbookViewId="0" xr3:uid="{D624DF06-3800-545C-AC8D-BADC89115800}">
      <selection activeCell="P50" sqref="P50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49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203287.53</v>
      </c>
      <c r="M18" s="54"/>
      <c r="N18" s="55"/>
      <c r="O18" s="53"/>
      <c r="P18" s="69">
        <f>'апрель 2024Г. (2)'!P18+'МАЙ 2024Г. (2)'!L18</f>
        <v>1796494.49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52133.35</v>
      </c>
      <c r="M20" s="54"/>
      <c r="N20" s="55"/>
      <c r="O20" s="53"/>
      <c r="P20" s="54">
        <v>52133.35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L22+'апрель 2024Г. (2)'!P22</f>
        <v>70927.14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10569.47</v>
      </c>
      <c r="M24" s="54"/>
      <c r="N24" s="55"/>
      <c r="O24" s="53"/>
      <c r="P24" s="69">
        <f>L24+'апрель 2024Г. (2)'!P24</f>
        <v>59113.3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265990.34999999998</v>
      </c>
      <c r="M25" s="59"/>
      <c r="N25" s="60"/>
      <c r="O25" s="58"/>
      <c r="P25" s="59">
        <f>SUM(P16:P24)</f>
        <v>1978668.28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79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389501.44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251770.61</v>
      </c>
      <c r="M32" s="55"/>
      <c r="N32" s="54"/>
      <c r="O32" s="53"/>
      <c r="P32" s="54">
        <f>L32+'апрель 2024Г. (2)'!P32</f>
        <v>1342739.2399999998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3653.53</v>
      </c>
      <c r="M36" s="55"/>
      <c r="N36" s="54"/>
      <c r="O36" s="53"/>
      <c r="P36" s="54">
        <f>L36+'апрель 2024Г. (2)'!P36</f>
        <v>13267.650000000001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20754.8</v>
      </c>
      <c r="M38" s="54"/>
      <c r="N38" s="54"/>
      <c r="O38" s="53"/>
      <c r="P38" s="54">
        <f>L38+'апрель 2024Г. (2)'!P38</f>
        <v>104268.1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69000.800000000003</v>
      </c>
      <c r="M42" s="55"/>
      <c r="N42" s="54"/>
      <c r="O42" s="53"/>
      <c r="P42" s="69">
        <f>L42+'апрель 2024Г. (2)'!P42</f>
        <v>225924.99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20050</v>
      </c>
      <c r="M44" s="55"/>
      <c r="N44" s="54"/>
      <c r="O44" s="53"/>
      <c r="P44" s="69">
        <f>L44+'апрель 2024Г. (2)'!P44</f>
        <v>148677.64000000001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100000</v>
      </c>
      <c r="M48" s="49"/>
      <c r="N48" s="47"/>
      <c r="O48" s="48"/>
      <c r="P48" s="54">
        <f>L48</f>
        <v>100000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465229.74</v>
      </c>
      <c r="M49" s="65"/>
      <c r="N49" s="63"/>
      <c r="O49" s="63"/>
      <c r="P49" s="63">
        <f>SUM(P32:P48)</f>
        <v>1935491.6199999996</v>
      </c>
      <c r="Q49" s="63"/>
      <c r="R49" s="45"/>
    </row>
    <row r="50" spans="3:18" x14ac:dyDescent="0.2">
      <c r="C50" s="39"/>
      <c r="D50" s="43"/>
      <c r="E50" s="63" t="s">
        <v>80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190262.05000000005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AR50"/>
  <sheetViews>
    <sheetView topLeftCell="A13" workbookViewId="0" xr3:uid="{11A3ACCB-1F19-5AC9-A611-4158731A345D}">
      <selection activeCell="V46" sqref="V46:W4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52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30000</v>
      </c>
      <c r="M16" s="54"/>
      <c r="N16" s="55"/>
      <c r="O16" s="53"/>
      <c r="P16" s="54">
        <v>30000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113496.25</v>
      </c>
      <c r="M18" s="54"/>
      <c r="N18" s="55"/>
      <c r="O18" s="53"/>
      <c r="P18" s="69">
        <f>L18+'МАЙ 2024Г. (2)'!P18</f>
        <v>1909990.74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65221.21</v>
      </c>
      <c r="M20" s="54"/>
      <c r="N20" s="55"/>
      <c r="O20" s="53"/>
      <c r="P20" s="54">
        <f>L20+'МАЙ 2024Г. (2)'!P20</f>
        <v>117354.56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3781.4</v>
      </c>
      <c r="M22" s="54"/>
      <c r="N22" s="55"/>
      <c r="O22" s="53"/>
      <c r="P22" s="69">
        <f>L22+'МАЙ 2024Г.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463.55</v>
      </c>
      <c r="M24" s="54"/>
      <c r="N24" s="55"/>
      <c r="O24" s="53"/>
      <c r="P24" s="69">
        <f>L24+'МАЙ 2024Г.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212962.40999999997</v>
      </c>
      <c r="M25" s="59"/>
      <c r="N25" s="60"/>
      <c r="O25" s="58"/>
      <c r="P25" s="59">
        <f>SUM(P16:P24)</f>
        <v>2191630.69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81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190262.05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188529.99</v>
      </c>
      <c r="M32" s="55"/>
      <c r="N32" s="54"/>
      <c r="O32" s="53"/>
      <c r="P32" s="54">
        <f>L32+'МАЙ 2024Г. (2)'!P32</f>
        <v>1531269.2299999997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1653.53</v>
      </c>
      <c r="M36" s="55"/>
      <c r="N36" s="54"/>
      <c r="O36" s="53"/>
      <c r="P36" s="54">
        <f>L36+'МАЙ 2024Г. (2)'!P36</f>
        <v>14921.180000000002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126805.09</v>
      </c>
      <c r="M38" s="54"/>
      <c r="N38" s="54"/>
      <c r="O38" s="53"/>
      <c r="P38" s="54">
        <f>L38+'МАЙ 2024Г. (2)'!P38</f>
        <v>231073.19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61236.85</v>
      </c>
      <c r="M42" s="55"/>
      <c r="N42" s="54"/>
      <c r="O42" s="53"/>
      <c r="P42" s="69">
        <f>L42+'МАЙ 2024Г. (2)'!P42</f>
        <v>287161.83999999997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24999</v>
      </c>
      <c r="M44" s="55"/>
      <c r="N44" s="54"/>
      <c r="O44" s="53"/>
      <c r="P44" s="69">
        <f>L44+'МАЙ 2024Г. (2)'!P44</f>
        <v>173676.64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403224.45999999996</v>
      </c>
      <c r="M49" s="65"/>
      <c r="N49" s="63"/>
      <c r="O49" s="63"/>
      <c r="P49" s="63">
        <f>SUM(P32:P48)</f>
        <v>2338716.0799999996</v>
      </c>
      <c r="Q49" s="63"/>
      <c r="R49" s="45"/>
    </row>
    <row r="50" spans="3:18" x14ac:dyDescent="0.2">
      <c r="C50" s="39"/>
      <c r="D50" s="43"/>
      <c r="E50" s="63" t="s">
        <v>82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AR50"/>
  <sheetViews>
    <sheetView topLeftCell="A10" workbookViewId="0" xr3:uid="{F1CDC194-CB96-5A2D-8E84-222F42300CFA}">
      <selection activeCell="AC1" sqref="AC1:AC104857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61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30000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452756.86</v>
      </c>
      <c r="M18" s="54"/>
      <c r="N18" s="55"/>
      <c r="O18" s="53"/>
      <c r="P18" s="69">
        <f>L18+'июнь 2024 (2)'!P18</f>
        <v>2362747.6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L20+'июнь 2024 (2)'!P20</f>
        <v>117354.56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L22+'июнь 2024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L24+'июнь 2024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452756.86</v>
      </c>
      <c r="M25" s="59"/>
      <c r="N25" s="60"/>
      <c r="O25" s="58"/>
      <c r="P25" s="59">
        <f>SUM(P16:P24)</f>
        <v>2644387.5500000003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83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333064.92</v>
      </c>
      <c r="M32" s="55"/>
      <c r="N32" s="54"/>
      <c r="O32" s="53"/>
      <c r="P32" s="54">
        <f>L32+'июнь 2024 (2)'!P32</f>
        <v>1864334.1499999997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7960.59</v>
      </c>
      <c r="M36" s="55"/>
      <c r="N36" s="54"/>
      <c r="O36" s="53"/>
      <c r="P36" s="54">
        <f>L36+'июнь 2024 (2)'!P36</f>
        <v>22881.770000000004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36328</v>
      </c>
      <c r="M38" s="54"/>
      <c r="N38" s="54"/>
      <c r="O38" s="53"/>
      <c r="P38" s="54">
        <f>L38+'июнь 2024 (2)'!P38</f>
        <v>267401.19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32847.5</v>
      </c>
      <c r="M42" s="55"/>
      <c r="N42" s="54"/>
      <c r="O42" s="53"/>
      <c r="P42" s="69">
        <f>L42+'июнь 2024 (2)'!P42</f>
        <v>320009.33999999997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18380</v>
      </c>
      <c r="M44" s="55"/>
      <c r="N44" s="54"/>
      <c r="O44" s="53"/>
      <c r="P44" s="69">
        <f>L44+'июнь 2024 (2)'!P44</f>
        <v>192056.64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428581.01</v>
      </c>
      <c r="M49" s="65"/>
      <c r="N49" s="63"/>
      <c r="O49" s="63"/>
      <c r="P49" s="63">
        <f>SUM(P32:P48)</f>
        <v>2767297.09</v>
      </c>
      <c r="Q49" s="63"/>
      <c r="R49" s="45"/>
    </row>
    <row r="50" spans="3:18" x14ac:dyDescent="0.2">
      <c r="C50" s="39"/>
      <c r="D50" s="43"/>
      <c r="E50" s="63" t="s">
        <v>84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24175.849999999977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AR50"/>
  <sheetViews>
    <sheetView topLeftCell="A22" workbookViewId="0" xr3:uid="{CF366857-BBDD-5199-9BC9-FF52903B0715}">
      <selection activeCell="P51" sqref="P51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64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v>30000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443668.64</v>
      </c>
      <c r="M18" s="54"/>
      <c r="N18" s="55"/>
      <c r="O18" s="53"/>
      <c r="P18" s="69">
        <f>L18+'сентябрь  2024 (2)'!P18</f>
        <v>2806416.24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L20+'сентябрь  2024 (2)'!P20</f>
        <v>117354.56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0</v>
      </c>
      <c r="M22" s="54"/>
      <c r="N22" s="55"/>
      <c r="O22" s="53"/>
      <c r="P22" s="69">
        <f>L22+'сентябрь  2024 (2)'!P22</f>
        <v>74708.539999999994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L24+'сентябрь  2024 (2)'!P24</f>
        <v>59576.850000000006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443668.64</v>
      </c>
      <c r="M25" s="59"/>
      <c r="N25" s="60"/>
      <c r="O25" s="58"/>
      <c r="P25" s="59">
        <f>SUM(P16:P24)</f>
        <v>3088056.1900000004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85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261954.29</v>
      </c>
      <c r="M32" s="55"/>
      <c r="N32" s="54"/>
      <c r="O32" s="53"/>
      <c r="P32" s="54">
        <f>L32+'сентябрь  2024 (2)'!P32</f>
        <v>2126288.4399999995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21000</v>
      </c>
      <c r="M36" s="55"/>
      <c r="N36" s="54"/>
      <c r="O36" s="53"/>
      <c r="P36" s="54">
        <f>L36+'сентябрь  2024 (2)'!P36</f>
        <v>43881.770000000004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999.9</v>
      </c>
      <c r="M38" s="54"/>
      <c r="N38" s="54"/>
      <c r="O38" s="53"/>
      <c r="P38" s="54">
        <f>L38+'сентябрь  2024 (2)'!P38</f>
        <v>268401.09000000003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3352.75</v>
      </c>
      <c r="M42" s="55"/>
      <c r="N42" s="54"/>
      <c r="O42" s="53"/>
      <c r="P42" s="69">
        <f>L42+'сентябрь  2024 (2)'!P42</f>
        <v>323362.08999999997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45350.1</v>
      </c>
      <c r="M44" s="55"/>
      <c r="N44" s="54"/>
      <c r="O44" s="53"/>
      <c r="P44" s="69">
        <f>L44+'сентябрь  2024 (2)'!P44</f>
        <v>237406.74000000002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332657.04000000004</v>
      </c>
      <c r="M49" s="65"/>
      <c r="N49" s="63"/>
      <c r="O49" s="63"/>
      <c r="P49" s="63">
        <f>SUM(P32:P48)</f>
        <v>3099954.1299999994</v>
      </c>
      <c r="Q49" s="63"/>
      <c r="R49" s="45"/>
    </row>
    <row r="50" spans="3:18" x14ac:dyDescent="0.2">
      <c r="C50" s="39"/>
      <c r="D50" s="43"/>
      <c r="E50" s="63" t="s">
        <v>86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'ЯНВАРЬ 2024Г. (2)'!P30+'октябрь  2024 (2)'!P25-'октябрь  2024 (2)'!P49</f>
        <v>135187.45000000112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R50"/>
  <sheetViews>
    <sheetView topLeftCell="A10" workbookViewId="0" xr3:uid="{958C4451-9541-5A59-BF78-D2F731DF1C81}">
      <selection activeCell="T51" sqref="T51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2.375" customWidth="1"/>
    <col min="13" max="13" width="4.5703125" customWidth="1"/>
    <col min="14" max="14" width="9.14453125" hidden="1" customWidth="1"/>
    <col min="15" max="15" width="6.9921875" customWidth="1"/>
    <col min="16" max="16" width="16.140625" customWidth="1"/>
    <col min="17" max="17" width="5.37890625" customWidth="1"/>
    <col min="18" max="18" width="7.6640625" customWidth="1"/>
    <col min="20" max="20" width="15.871093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40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/>
      <c r="M16" s="54"/>
      <c r="N16" s="55"/>
      <c r="O16" s="53"/>
      <c r="P16" s="54">
        <f>SUM(L16)</f>
        <v>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473729.56</v>
      </c>
      <c r="M18" s="54"/>
      <c r="N18" s="55"/>
      <c r="O18" s="53"/>
      <c r="P18" s="54">
        <f>'январь (2)'!P18+'февраль (2)'!L18</f>
        <v>893097.91999999993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(2)'!P20+'февраль (2)'!L20</f>
        <v>0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/>
      <c r="M22" s="54"/>
      <c r="N22" s="55"/>
      <c r="O22" s="53"/>
      <c r="P22" s="54">
        <f>'январь (2)'!P22+'февраль (2)'!L22</f>
        <v>0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5572.69</v>
      </c>
      <c r="M24" s="54"/>
      <c r="N24" s="55"/>
      <c r="O24" s="53"/>
      <c r="P24" s="54">
        <f>L24</f>
        <v>5572.69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59">
        <f>SUM(L16:L24)</f>
        <v>479302.25</v>
      </c>
      <c r="M25" s="59"/>
      <c r="N25" s="60"/>
      <c r="O25" s="58"/>
      <c r="P25" s="59">
        <f>SUM(P16:P24)</f>
        <v>898670.60999999987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41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316199.67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275365.67</v>
      </c>
      <c r="M32" s="55"/>
      <c r="N32" s="54"/>
      <c r="O32" s="53"/>
      <c r="P32" s="54">
        <f>'январь (2)'!L32+'февраль (2)'!L32</f>
        <v>492450.19999999995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2500</v>
      </c>
      <c r="M36" s="55"/>
      <c r="N36" s="54"/>
      <c r="O36" s="53"/>
      <c r="P36" s="54">
        <f>'январь (2)'!P36+'февраль (2)'!L36</f>
        <v>2500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13594</v>
      </c>
      <c r="M38" s="55"/>
      <c r="N38" s="54"/>
      <c r="O38" s="53"/>
      <c r="P38" s="54">
        <f>'январь (2)'!P38+'февраль (2)'!L38</f>
        <v>19652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34479.300000000003</v>
      </c>
      <c r="M42" s="55"/>
      <c r="N42" s="54"/>
      <c r="O42" s="53"/>
      <c r="P42" s="54">
        <f>'январь (2)'!P42+'февраль (2)'!L42</f>
        <v>46788.9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9999</v>
      </c>
      <c r="M44" s="55"/>
      <c r="N44" s="54"/>
      <c r="O44" s="53"/>
      <c r="P44" s="54">
        <f>'январь (2)'!P44+'февраль (2)'!L44</f>
        <v>90543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3999.2</v>
      </c>
      <c r="M48" s="49"/>
      <c r="N48" s="47"/>
      <c r="O48" s="48"/>
      <c r="P48" s="54">
        <f>L48</f>
        <v>3999.2</v>
      </c>
      <c r="Q48" s="47"/>
      <c r="R48" s="49"/>
      <c r="S48" s="5"/>
    </row>
    <row r="49" spans="3:20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3">
        <f>SUM(L32+L34+L36+L38+L40+L42+L44+L46+L48)</f>
        <v>339937.17</v>
      </c>
      <c r="M49" s="65"/>
      <c r="N49" s="63"/>
      <c r="O49" s="63"/>
      <c r="P49" s="63">
        <f>SUM(P32:P48)</f>
        <v>655933.29999999993</v>
      </c>
      <c r="Q49" s="63"/>
      <c r="R49" s="45"/>
    </row>
    <row r="50" spans="3:20" x14ac:dyDescent="0.2">
      <c r="C50" s="39"/>
      <c r="D50" s="43"/>
      <c r="E50" s="63" t="s">
        <v>42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455564.74999999994</v>
      </c>
      <c r="Q50" s="63"/>
      <c r="R50" s="45"/>
      <c r="T50">
        <f>P25-P49+212827.44</f>
        <v>455564.74999999994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AR50"/>
  <sheetViews>
    <sheetView topLeftCell="A19" workbookViewId="0" xr3:uid="{34904945-5288-588E-9F07-34343C13E9F2}">
      <selection activeCell="W34" sqref="W34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69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20000</v>
      </c>
      <c r="M16" s="54"/>
      <c r="N16" s="55"/>
      <c r="O16" s="53"/>
      <c r="P16" s="54">
        <v>50000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315399</v>
      </c>
      <c r="M18" s="54"/>
      <c r="N18" s="55"/>
      <c r="O18" s="53"/>
      <c r="P18" s="69">
        <f>L18+'октябрь  2024 (2)'!P18</f>
        <v>3121815.24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L20+'сентябрь  2024 (2)'!P20</f>
        <v>117354.56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17435.93</v>
      </c>
      <c r="M22" s="54"/>
      <c r="N22" s="55"/>
      <c r="O22" s="53"/>
      <c r="P22" s="69">
        <f>L22+'октябрь  2024 (2)'!P22</f>
        <v>92144.47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3387.54</v>
      </c>
      <c r="M24" s="54"/>
      <c r="N24" s="55"/>
      <c r="O24" s="53"/>
      <c r="P24" s="69">
        <f>L24+'октябрь  2024 (2)'!P24</f>
        <v>62964.390000000007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356222.47</v>
      </c>
      <c r="M25" s="59"/>
      <c r="N25" s="60"/>
      <c r="O25" s="58"/>
      <c r="P25" s="59">
        <f>SUM(P16:P24)</f>
        <v>3444278.6600000006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71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87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295280.78000000003</v>
      </c>
      <c r="M32" s="55"/>
      <c r="N32" s="54"/>
      <c r="O32" s="53"/>
      <c r="P32" s="54">
        <f>L32+'октябрь  2024 (2)'!P32</f>
        <v>2421569.2199999997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57653.53</v>
      </c>
      <c r="M36" s="55"/>
      <c r="N36" s="54"/>
      <c r="O36" s="53"/>
      <c r="P36" s="54">
        <f>L36+'октябрь  2024 (2)'!P36</f>
        <v>101535.3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54">
        <v>23871.01</v>
      </c>
      <c r="M38" s="54"/>
      <c r="N38" s="54"/>
      <c r="O38" s="53"/>
      <c r="P38" s="54">
        <f>L38+'октябрь  2024 (2)'!P38</f>
        <v>292272.10000000003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19800</v>
      </c>
      <c r="M42" s="55"/>
      <c r="N42" s="54"/>
      <c r="O42" s="53"/>
      <c r="P42" s="69">
        <f>L42+'октябрь  2024 (2)'!P42</f>
        <v>343162.08999999997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94804.6</v>
      </c>
      <c r="M44" s="55"/>
      <c r="N44" s="54"/>
      <c r="O44" s="53"/>
      <c r="P44" s="69">
        <f>L44+'октябрь  2024 (2)'!P44</f>
        <v>332211.34000000003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614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L48+'МАЙ 2024Г. (2)'!P48</f>
        <v>100000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491409.92000000004</v>
      </c>
      <c r="M49" s="65"/>
      <c r="N49" s="63"/>
      <c r="O49" s="63"/>
      <c r="P49" s="63">
        <f>SUM(P32:P48)</f>
        <v>3591364.0499999993</v>
      </c>
      <c r="Q49" s="63"/>
      <c r="R49" s="45"/>
    </row>
    <row r="50" spans="3:18" x14ac:dyDescent="0.2">
      <c r="C50" s="39"/>
      <c r="D50" s="43"/>
      <c r="E50" s="63" t="s">
        <v>88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'ЯНВАРЬ 2024Г. (2)'!P30+'ноябрь  2024 (2)'!P25-'ноябрь  2024 (2)'!P49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AR50"/>
  <sheetViews>
    <sheetView topLeftCell="A10" workbookViewId="0" xr3:uid="{731C365F-4EDE-5636-9D2D-917179ED8537}">
      <selection activeCell="W28" sqref="W28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89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/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316889.40000000002</v>
      </c>
      <c r="M18" s="54"/>
      <c r="N18" s="55"/>
      <c r="O18" s="53"/>
      <c r="P18" s="69">
        <f>L18</f>
        <v>316889.40000000002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8685.41</v>
      </c>
      <c r="M22" s="54"/>
      <c r="N22" s="55"/>
      <c r="O22" s="53"/>
      <c r="P22" s="69">
        <f>L22</f>
        <v>8685.41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1782.72</v>
      </c>
      <c r="M24" s="54"/>
      <c r="N24" s="55"/>
      <c r="O24" s="53"/>
      <c r="P24" s="69">
        <f>L24</f>
        <v>1782.72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327357.52999999997</v>
      </c>
      <c r="M25" s="59"/>
      <c r="N25" s="60"/>
      <c r="O25" s="58"/>
      <c r="P25" s="59">
        <f>SUM(P16:P24)</f>
        <v>327357.52999999997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90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91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69">
        <v>182856.14</v>
      </c>
      <c r="M32" s="55"/>
      <c r="N32" s="54"/>
      <c r="O32" s="53"/>
      <c r="P32" s="69">
        <f>L32</f>
        <v>182856.14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69">
        <v>37653.53</v>
      </c>
      <c r="M36" s="55"/>
      <c r="N36" s="54"/>
      <c r="O36" s="53"/>
      <c r="P36" s="69">
        <f>L36</f>
        <v>37653.53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69">
        <v>14548</v>
      </c>
      <c r="M38" s="54"/>
      <c r="N38" s="54"/>
      <c r="O38" s="53"/>
      <c r="P38" s="69">
        <f>L38</f>
        <v>14548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69">
        <v>4468.5</v>
      </c>
      <c r="M42" s="55"/>
      <c r="N42" s="54"/>
      <c r="O42" s="53"/>
      <c r="P42" s="69">
        <f>L42</f>
        <v>4468.5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69"/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0</v>
      </c>
      <c r="M46" s="54"/>
      <c r="N46" s="54"/>
      <c r="O46" s="53"/>
      <c r="P46" s="54">
        <v>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v>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239526.17</v>
      </c>
      <c r="M49" s="65"/>
      <c r="N49" s="63"/>
      <c r="O49" s="63"/>
      <c r="P49" s="63">
        <f>SUM(P32:P48)</f>
        <v>239526.17</v>
      </c>
      <c r="Q49" s="63"/>
      <c r="R49" s="45"/>
    </row>
    <row r="50" spans="3:18" x14ac:dyDescent="0.2">
      <c r="C50" s="39"/>
      <c r="D50" s="43"/>
      <c r="E50" s="63" t="s">
        <v>92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36429.82+L25-L49</f>
        <v>124261.17999999996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AR50"/>
  <sheetViews>
    <sheetView topLeftCell="A13" workbookViewId="0" xr3:uid="{0801C90D-E949-51CC-9495-7D82D7DEDABF}">
      <selection activeCell="V49" sqref="V49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89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40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/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476001.94</v>
      </c>
      <c r="M18" s="54"/>
      <c r="N18" s="55"/>
      <c r="O18" s="53"/>
      <c r="P18" s="69">
        <f>'январь  2025 (2)'!P18+'февраль 2025 (2)'!L18</f>
        <v>792891.34000000008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6939.26</v>
      </c>
      <c r="M22" s="54"/>
      <c r="N22" s="55"/>
      <c r="O22" s="53"/>
      <c r="P22" s="69">
        <f>'январь  2025 (2)'!L22+'февраль 2025 (2)'!L22</f>
        <v>15624.67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1475.86</v>
      </c>
      <c r="M24" s="54"/>
      <c r="N24" s="55"/>
      <c r="O24" s="53"/>
      <c r="P24" s="69">
        <f>L24+'январь  2025 (2)'!L24</f>
        <v>3258.58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484417.06</v>
      </c>
      <c r="M25" s="59"/>
      <c r="N25" s="60"/>
      <c r="O25" s="58"/>
      <c r="P25" s="59">
        <f>SUM(P16:P24)</f>
        <v>811774.59000000008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90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93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69">
        <v>311051.92</v>
      </c>
      <c r="M32" s="55"/>
      <c r="N32" s="54"/>
      <c r="O32" s="53"/>
      <c r="P32" s="69">
        <f>'январь  2025 (2)'!P32+'февраль 2025 (2)'!L32</f>
        <v>493908.06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69"/>
      <c r="M36" s="55"/>
      <c r="N36" s="54"/>
      <c r="O36" s="53"/>
      <c r="P36" s="69">
        <f>'январь  2025 (2)'!P36</f>
        <v>37653.53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69">
        <v>60044</v>
      </c>
      <c r="M38" s="54"/>
      <c r="N38" s="54"/>
      <c r="O38" s="53"/>
      <c r="P38" s="69">
        <f>L38+'январь  2025 (2)'!P38</f>
        <v>74592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69">
        <v>66104.52</v>
      </c>
      <c r="M42" s="55"/>
      <c r="N42" s="54"/>
      <c r="O42" s="53"/>
      <c r="P42" s="69">
        <f>L42+'январь  2025 (2)'!P42</f>
        <v>70573.02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30799</v>
      </c>
      <c r="M44" s="55"/>
      <c r="N44" s="54"/>
      <c r="O44" s="53"/>
      <c r="P44" s="69">
        <f>'февраль 2025 (2)'!L44</f>
        <v>30799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>
        <v>42781</v>
      </c>
      <c r="M46" s="54"/>
      <c r="N46" s="54"/>
      <c r="O46" s="53"/>
      <c r="P46" s="54">
        <f>L46</f>
        <v>42781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v>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510780.44</v>
      </c>
      <c r="M49" s="65"/>
      <c r="N49" s="63"/>
      <c r="O49" s="63"/>
      <c r="P49" s="63">
        <f>SUM(P32:P48)</f>
        <v>750306.61</v>
      </c>
      <c r="Q49" s="63"/>
      <c r="R49" s="45"/>
    </row>
    <row r="50" spans="3:18" x14ac:dyDescent="0.2">
      <c r="C50" s="39"/>
      <c r="D50" s="43"/>
      <c r="E50" s="63" t="s">
        <v>94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'январь  2025 (2)'!P50+'февраль 2025 (2)'!L25-'февраль 2025 (2)'!L49</f>
        <v>97897.799999999988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AR50"/>
  <sheetViews>
    <sheetView topLeftCell="A7" workbookViewId="0" xr3:uid="{AB5DE215-5931-5800-A1A6-141DC62B4C85}">
      <selection activeCell="W49" sqref="W49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89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45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/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518455.08</v>
      </c>
      <c r="M18" s="54"/>
      <c r="N18" s="55"/>
      <c r="O18" s="53"/>
      <c r="P18" s="69">
        <f>'февраль 2025 (2)'!P18+'март 2025 (2)'!L18</f>
        <v>1311346.4200000002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7771.98</v>
      </c>
      <c r="M22" s="54"/>
      <c r="N22" s="55"/>
      <c r="O22" s="53"/>
      <c r="P22" s="69">
        <f>'февраль 2025 (2)'!P22+'март 2025 (2)'!L22</f>
        <v>23396.65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21281.29</v>
      </c>
      <c r="M24" s="54"/>
      <c r="N24" s="55"/>
      <c r="O24" s="53"/>
      <c r="P24" s="69">
        <f>'февраль 2025 (2)'!P24+'март 2025 (2)'!L24</f>
        <v>24539.870000000003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547508.35000000009</v>
      </c>
      <c r="M25" s="59"/>
      <c r="N25" s="60"/>
      <c r="O25" s="58"/>
      <c r="P25" s="59">
        <f>SUM(P16:P24)</f>
        <v>1359282.9400000002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90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95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69">
        <v>284896.71000000002</v>
      </c>
      <c r="M32" s="55"/>
      <c r="N32" s="54"/>
      <c r="O32" s="53"/>
      <c r="P32" s="69">
        <f>'февраль 2025 (2)'!P32+'март 2025 (2)'!L32</f>
        <v>778804.77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>
        <v>1738.78</v>
      </c>
      <c r="M34" s="55"/>
      <c r="N34" s="54"/>
      <c r="O34" s="53"/>
      <c r="P34" s="54">
        <f>L34</f>
        <v>1738.78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69">
        <v>25307.06</v>
      </c>
      <c r="M36" s="55"/>
      <c r="N36" s="54"/>
      <c r="O36" s="53"/>
      <c r="P36" s="69">
        <f>L36+'февраль 2025 (2)'!P36</f>
        <v>62960.59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69">
        <v>28244</v>
      </c>
      <c r="M38" s="54"/>
      <c r="N38" s="54"/>
      <c r="O38" s="53"/>
      <c r="P38" s="69">
        <f>L38+'февраль 2025 (2)'!P38</f>
        <v>102836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69">
        <v>9136.3799999999992</v>
      </c>
      <c r="M42" s="55"/>
      <c r="N42" s="54"/>
      <c r="O42" s="53"/>
      <c r="P42" s="69">
        <f>'февраль 2025 (2)'!P42+'март 2025 (2)'!L42</f>
        <v>79709.400000000009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32959</v>
      </c>
      <c r="M44" s="55"/>
      <c r="N44" s="54"/>
      <c r="O44" s="53"/>
      <c r="P44" s="69">
        <f>'февраль 2025 (2)'!P44+'март 2025 (2)'!L44</f>
        <v>63758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/>
      <c r="M46" s="54"/>
      <c r="N46" s="54"/>
      <c r="O46" s="53"/>
      <c r="P46" s="54">
        <f>'февраль 2025 (2)'!P46</f>
        <v>42781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v>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382281.93000000005</v>
      </c>
      <c r="M49" s="65"/>
      <c r="N49" s="63"/>
      <c r="O49" s="63"/>
      <c r="P49" s="63">
        <f>SUM(P32:P48)</f>
        <v>1132588.54</v>
      </c>
      <c r="Q49" s="63"/>
      <c r="R49" s="45"/>
    </row>
    <row r="50" spans="3:18" x14ac:dyDescent="0.2">
      <c r="C50" s="39"/>
      <c r="D50" s="43"/>
      <c r="E50" s="63" t="s">
        <v>96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'февраль 2025 (2)'!P50+'март 2025 (2)'!L25-'март 2025 (2)'!L49</f>
        <v>263124.22000000009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AR50"/>
  <sheetViews>
    <sheetView tabSelected="1" topLeftCell="A16" workbookViewId="0" xr3:uid="{96AA9D09-0E06-52DD-9EE1-B522AFA11096}">
      <selection activeCell="AD42" sqref="AD42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89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/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323112.84000000003</v>
      </c>
      <c r="M18" s="54"/>
      <c r="N18" s="55"/>
      <c r="O18" s="53"/>
      <c r="P18" s="69">
        <f>'март 2025 (2)'!P18+апрель2025!L18</f>
        <v>1634459.2600000002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/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69">
        <v>40694.11</v>
      </c>
      <c r="M22" s="54"/>
      <c r="N22" s="55"/>
      <c r="O22" s="53"/>
      <c r="P22" s="69">
        <f>L22+'март 2025 (2)'!P22</f>
        <v>64090.76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15875.4</v>
      </c>
      <c r="M24" s="54"/>
      <c r="N24" s="55"/>
      <c r="O24" s="53"/>
      <c r="P24" s="69">
        <f>L24+'март 2025 (2)'!P24</f>
        <v>40415.270000000004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379682.35000000003</v>
      </c>
      <c r="M25" s="59"/>
      <c r="N25" s="60"/>
      <c r="O25" s="58"/>
      <c r="P25" s="59">
        <f>SUM(P16:P24)</f>
        <v>1738965.2900000003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90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97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69">
        <v>336098.61</v>
      </c>
      <c r="M32" s="55"/>
      <c r="N32" s="54"/>
      <c r="O32" s="53"/>
      <c r="P32" s="69">
        <f>L32+'март 2025 (2)'!P32</f>
        <v>1114903.3799999999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>
        <v>4000</v>
      </c>
      <c r="M34" s="55"/>
      <c r="N34" s="54"/>
      <c r="O34" s="53"/>
      <c r="P34" s="54">
        <f>'март 2025 (2)'!P34+апрель2025!L34</f>
        <v>5738.78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69">
        <v>2653.53</v>
      </c>
      <c r="M36" s="55"/>
      <c r="N36" s="54"/>
      <c r="O36" s="53"/>
      <c r="P36" s="69">
        <f>L36+'март 2025 (2)'!P36</f>
        <v>65614.12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4"/>
      <c r="L38" s="69">
        <v>13400</v>
      </c>
      <c r="M38" s="54"/>
      <c r="N38" s="54"/>
      <c r="O38" s="53"/>
      <c r="P38" s="69">
        <f>L38+'март 2025 (2)'!P38</f>
        <v>116236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69">
        <v>23010</v>
      </c>
      <c r="M42" s="55"/>
      <c r="N42" s="54"/>
      <c r="O42" s="53"/>
      <c r="P42" s="69">
        <f>L42+'март 2025 (2)'!P42</f>
        <v>102719.40000000001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2491</v>
      </c>
      <c r="M44" s="55"/>
      <c r="N44" s="54"/>
      <c r="O44" s="53"/>
      <c r="P44" s="69">
        <f>L44+'март 2025 (2)'!P44</f>
        <v>66249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4"/>
      <c r="L46" s="54"/>
      <c r="M46" s="54"/>
      <c r="N46" s="54"/>
      <c r="O46" s="53"/>
      <c r="P46" s="54">
        <f>'февраль 2025 (2)'!P46</f>
        <v>42781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40000</v>
      </c>
      <c r="M48" s="49"/>
      <c r="N48" s="47"/>
      <c r="O48" s="48"/>
      <c r="P48" s="54">
        <f>L48</f>
        <v>40000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421653.14</v>
      </c>
      <c r="M49" s="65"/>
      <c r="N49" s="63"/>
      <c r="O49" s="63"/>
      <c r="P49" s="63">
        <f>SUM(P32:P48)</f>
        <v>1554241.6799999997</v>
      </c>
      <c r="Q49" s="63"/>
      <c r="R49" s="45"/>
    </row>
    <row r="50" spans="3:18" x14ac:dyDescent="0.2">
      <c r="C50" s="39"/>
      <c r="D50" s="43"/>
      <c r="E50" s="63" t="s">
        <v>98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'март 2025 (2)'!P50+апрель2025!L25-апрель2025!L49</f>
        <v>221153.43000000005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 xr3:uid="{2C1BA805-FFAE-53D9-94C0-3D95D45B0C9C}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R50"/>
  <sheetViews>
    <sheetView topLeftCell="A13" workbookViewId="0" xr3:uid="{842E5F09-E766-5B8D-85AF-A39847EA96FD}">
      <selection activeCell="W53" sqref="W52:W53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0.625" customWidth="1"/>
    <col min="13" max="13" width="4.5703125" customWidth="1"/>
    <col min="14" max="14" width="9.14453125" hidden="1" customWidth="1"/>
    <col min="15" max="15" width="6.9921875" customWidth="1"/>
    <col min="16" max="16" width="17.484375" customWidth="1"/>
    <col min="17" max="17" width="5.37890625" customWidth="1"/>
    <col min="18" max="18" width="7.6640625" customWidth="1"/>
    <col min="20" max="20" width="13.3164062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45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50000</v>
      </c>
      <c r="M16" s="54"/>
      <c r="N16" s="55"/>
      <c r="O16" s="53"/>
      <c r="P16" s="54">
        <f>SUM(L16)</f>
        <v>50000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551097.36</v>
      </c>
      <c r="M18" s="54"/>
      <c r="N18" s="55"/>
      <c r="O18" s="53"/>
      <c r="P18" s="54">
        <f>'февраль (2)'!P18+'март 2023 (2)'!L18</f>
        <v>1444195.2799999998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(2)'!P20+'март 2023 (2)'!L20</f>
        <v>0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7293.7</v>
      </c>
      <c r="M22" s="54"/>
      <c r="N22" s="55"/>
      <c r="O22" s="53"/>
      <c r="P22" s="54">
        <f>'январь (2)'!P22+'март 2023 (2)'!L22</f>
        <v>7293.7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5572.69</v>
      </c>
      <c r="M24" s="54"/>
      <c r="N24" s="55"/>
      <c r="O24" s="53"/>
      <c r="P24" s="54">
        <f>'февраль (2)'!P24+'март 2023 (2)'!L24</f>
        <v>11145.38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59">
        <f>SUM(L16:L24)</f>
        <v>613963.74999999988</v>
      </c>
      <c r="M25" s="59"/>
      <c r="N25" s="60"/>
      <c r="O25" s="58"/>
      <c r="P25" s="59">
        <f>SUM(P16:P24)</f>
        <v>1512634.3599999996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43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455564.75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437648.87</v>
      </c>
      <c r="M32" s="55"/>
      <c r="N32" s="54"/>
      <c r="O32" s="53"/>
      <c r="P32" s="54">
        <f>'февраль (2)'!P32+'март 2023 (2)'!L32</f>
        <v>930099.07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4960.59</v>
      </c>
      <c r="M36" s="55"/>
      <c r="N36" s="54"/>
      <c r="O36" s="53"/>
      <c r="P36" s="54">
        <f>'февраль (2)'!P36+'март 2023 (2)'!L36</f>
        <v>7460.59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64300</v>
      </c>
      <c r="M38" s="55"/>
      <c r="N38" s="54"/>
      <c r="O38" s="53"/>
      <c r="P38" s="54">
        <f>'февраль (2)'!P38+'март 2023 (2)'!L38</f>
        <v>83952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16249</v>
      </c>
      <c r="M42" s="55"/>
      <c r="N42" s="54"/>
      <c r="O42" s="53"/>
      <c r="P42" s="54">
        <f>'февраль (2)'!P42+'март 2023 (2)'!L42</f>
        <v>63037.9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62827</v>
      </c>
      <c r="M44" s="55"/>
      <c r="N44" s="54"/>
      <c r="O44" s="53"/>
      <c r="P44" s="54">
        <f>'февраль (2)'!P44+'март 2023 (2)'!L44</f>
        <v>153370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38.54</v>
      </c>
      <c r="M48" s="49"/>
      <c r="N48" s="47"/>
      <c r="O48" s="48"/>
      <c r="P48" s="54">
        <f>L48+'февраль (2)'!L48</f>
        <v>4037.74</v>
      </c>
      <c r="Q48" s="47"/>
      <c r="R48" s="49"/>
      <c r="S48" s="5"/>
    </row>
    <row r="49" spans="3:20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3">
        <f>SUM(L32+L34+L36+L38+L40+L42+L44+L46+L48)</f>
        <v>586024</v>
      </c>
      <c r="M49" s="65"/>
      <c r="N49" s="63"/>
      <c r="O49" s="63"/>
      <c r="P49" s="63">
        <f>SUM(P32:P48)</f>
        <v>1241957.2999999998</v>
      </c>
      <c r="Q49" s="63"/>
      <c r="R49" s="45"/>
    </row>
    <row r="50" spans="3:20" x14ac:dyDescent="0.2">
      <c r="C50" s="39"/>
      <c r="D50" s="43"/>
      <c r="E50" s="63" t="s">
        <v>44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483504.5</v>
      </c>
      <c r="Q50" s="63"/>
      <c r="R50" s="45"/>
      <c r="T50">
        <f>P25-P49+'январь (2)'!P30</f>
        <v>483504.49999999983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R50"/>
  <sheetViews>
    <sheetView topLeftCell="A10" workbookViewId="0" xr3:uid="{51F8DEE0-4D01-5F28-A812-FC0BD7CAC4A5}">
      <selection activeCell="T50" sqref="T50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4335937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1.9726562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46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'март 2023 (2)'!P16+'апрель 2023'!L16</f>
        <v>50000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515406.91</v>
      </c>
      <c r="M18" s="54"/>
      <c r="N18" s="55"/>
      <c r="O18" s="53"/>
      <c r="P18" s="54">
        <f>'март 2023 (2)'!P18+'апрель 2023'!L18</f>
        <v>1959602.1899999997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/>
      <c r="M20" s="54"/>
      <c r="N20" s="55"/>
      <c r="O20" s="53"/>
      <c r="P20" s="54">
        <f>'январь (2)'!P20+'апрель 2023'!L20</f>
        <v>0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v>7293.7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6153.07</v>
      </c>
      <c r="M24" s="54"/>
      <c r="N24" s="55"/>
      <c r="O24" s="53"/>
      <c r="P24" s="54">
        <f>'март 2023 (2)'!P24+'апрель 2023'!L24</f>
        <v>17298.449999999997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521559.98</v>
      </c>
      <c r="M25" s="59"/>
      <c r="N25" s="60"/>
      <c r="O25" s="58"/>
      <c r="P25" s="59">
        <f>SUM(P16:P24)</f>
        <v>2034194.3399999996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47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>
        <v>483504.54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380028.61</v>
      </c>
      <c r="M32" s="55"/>
      <c r="N32" s="54"/>
      <c r="O32" s="53"/>
      <c r="P32" s="54">
        <f>'март 2023 (2)'!P32+'апрель 2023'!L32</f>
        <v>1310127.68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/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26140</v>
      </c>
      <c r="M36" s="55"/>
      <c r="N36" s="54"/>
      <c r="O36" s="53"/>
      <c r="P36" s="54">
        <f>'март 2023 (2)'!P36+'апрель 2023'!L36</f>
        <v>33600.589999999997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22738</v>
      </c>
      <c r="M38" s="55"/>
      <c r="N38" s="54"/>
      <c r="O38" s="53"/>
      <c r="P38" s="54">
        <f>'март 2023 (2)'!P38+'апрель 2023'!L38</f>
        <v>106690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42388.34</v>
      </c>
      <c r="M42" s="55"/>
      <c r="N42" s="54"/>
      <c r="O42" s="53"/>
      <c r="P42" s="54">
        <f>'март 2023 (2)'!P42+'апрель 2023'!L42</f>
        <v>105426.23999999999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50498</v>
      </c>
      <c r="M44" s="55"/>
      <c r="N44" s="54"/>
      <c r="O44" s="53"/>
      <c r="P44" s="54">
        <f>'март 2023 (2)'!P44+'апрель 2023'!L44</f>
        <v>203868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'март 2023 (2)'!P48+'апрель 2023'!L48</f>
        <v>34037.74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551792.94999999995</v>
      </c>
      <c r="M49" s="65"/>
      <c r="N49" s="63"/>
      <c r="O49" s="63"/>
      <c r="P49" s="63">
        <f>SUM(P32:P48)</f>
        <v>1793750.25</v>
      </c>
      <c r="Q49" s="63"/>
      <c r="R49" s="45"/>
    </row>
    <row r="50" spans="3:18" x14ac:dyDescent="0.2">
      <c r="C50" s="39"/>
      <c r="D50" s="43"/>
      <c r="E50" s="63" t="s">
        <v>48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453271.57000000007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R50"/>
  <sheetViews>
    <sheetView topLeftCell="A16" workbookViewId="0" xr3:uid="{F9CF3CF3-643B-5BE6-8B46-32C596A47465}">
      <selection activeCell="T50" sqref="T50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49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'апрель 2023'!P16+'май2023 (3)'!L16</f>
        <v>50000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366833.82</v>
      </c>
      <c r="M18" s="54"/>
      <c r="N18" s="55"/>
      <c r="O18" s="53"/>
      <c r="P18" s="54">
        <f>'апрель 2023'!P18+'май2023 (3)'!L18</f>
        <v>2326436.0099999998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66430.73</v>
      </c>
      <c r="M20" s="54"/>
      <c r="N20" s="55"/>
      <c r="O20" s="53"/>
      <c r="P20" s="54">
        <f>'апрель 2023'!P20+'май2023 (3)'!L20</f>
        <v>66430.73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36873.769999999997</v>
      </c>
      <c r="M22" s="54"/>
      <c r="N22" s="55"/>
      <c r="O22" s="53"/>
      <c r="P22" s="54">
        <f>'апрель 2023'!P22+'май2023 (3)'!L22</f>
        <v>44167.469999999994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3983.29</v>
      </c>
      <c r="M24" s="54"/>
      <c r="N24" s="55"/>
      <c r="O24" s="53"/>
      <c r="P24" s="54">
        <f>'апрель 2023'!P24+'май2023 (3)'!L24</f>
        <v>21281.739999999998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474121.61</v>
      </c>
      <c r="M25" s="59"/>
      <c r="N25" s="60"/>
      <c r="O25" s="58"/>
      <c r="P25" s="59">
        <f>SUM(P16:P24)</f>
        <v>2508315.9500000002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50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68">
        <v>453271.57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410250.1</v>
      </c>
      <c r="M32" s="55"/>
      <c r="N32" s="54"/>
      <c r="O32" s="53"/>
      <c r="P32" s="54">
        <f>'апрель 2023'!P32+'май2023 (3)'!L32</f>
        <v>1720377.7799999998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11907.06</v>
      </c>
      <c r="M36" s="55"/>
      <c r="N36" s="54"/>
      <c r="O36" s="53"/>
      <c r="P36" s="54">
        <f>'апрель 2023'!P36+'май2023 (3)'!L36</f>
        <v>45507.649999999994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28040</v>
      </c>
      <c r="M38" s="55"/>
      <c r="N38" s="54"/>
      <c r="O38" s="53"/>
      <c r="P38" s="54">
        <f>'апрель 2023'!P38+'май2023 (3)'!L38</f>
        <v>134730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121304.71</v>
      </c>
      <c r="M42" s="55"/>
      <c r="N42" s="54"/>
      <c r="O42" s="53"/>
      <c r="P42" s="54">
        <f>'апрель 2023'!P42+'май2023 (3)'!L42</f>
        <v>226730.95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20499</v>
      </c>
      <c r="M44" s="55"/>
      <c r="N44" s="54"/>
      <c r="O44" s="53"/>
      <c r="P44" s="54">
        <f>'апрель 2023'!P44+'май2023 (3)'!L44</f>
        <v>224367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/>
      <c r="M46" s="55"/>
      <c r="N46" s="54"/>
      <c r="O46" s="53"/>
      <c r="P46" s="54">
        <f>L46</f>
        <v>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'апрель 2023'!P48+'май2023 (3)'!L48</f>
        <v>64037.74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622000.87</v>
      </c>
      <c r="M49" s="65"/>
      <c r="N49" s="63"/>
      <c r="O49" s="63"/>
      <c r="P49" s="63">
        <f>SUM(P32:P48)</f>
        <v>2415751.12</v>
      </c>
      <c r="Q49" s="63"/>
      <c r="R49" s="45"/>
    </row>
    <row r="50" spans="3:18" x14ac:dyDescent="0.2">
      <c r="C50" s="39"/>
      <c r="D50" s="43"/>
      <c r="E50" s="63" t="s">
        <v>51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305392.30999999994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R50"/>
  <sheetViews>
    <sheetView topLeftCell="A10" workbookViewId="0" xr3:uid="{78B4E459-6924-5F8B-B7BA-2DD04133E49E}">
      <selection activeCell="P16" sqref="P1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52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15000</v>
      </c>
      <c r="M16" s="54"/>
      <c r="N16" s="55"/>
      <c r="O16" s="53"/>
      <c r="P16" s="54">
        <f>'май2023 (3)'!P16+'июнь2023 (3)'!L16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54">
        <v>282942.55</v>
      </c>
      <c r="M18" s="54"/>
      <c r="N18" s="55"/>
      <c r="O18" s="53"/>
      <c r="P18" s="54">
        <f>'май2023 (3)'!P18+'июнь2023 (3)'!L18</f>
        <v>2609378.5599999996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47972.49</v>
      </c>
      <c r="M20" s="54"/>
      <c r="N20" s="55"/>
      <c r="O20" s="53"/>
      <c r="P20" s="54">
        <f>'май2023 (3)'!P20+'июнь2023 (3)'!L20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10028.86</v>
      </c>
      <c r="M22" s="54"/>
      <c r="N22" s="55"/>
      <c r="O22" s="53"/>
      <c r="P22" s="54">
        <f>'май2023 (3)'!P22+'июнь2023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54">
        <v>14168.86</v>
      </c>
      <c r="M24" s="54"/>
      <c r="N24" s="55"/>
      <c r="O24" s="53"/>
      <c r="P24" s="54">
        <f>'май2023 (3)'!P24+'июнь2023 (3)'!L24</f>
        <v>35450.6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370112.75999999995</v>
      </c>
      <c r="M25" s="59"/>
      <c r="N25" s="60"/>
      <c r="O25" s="58"/>
      <c r="P25" s="59">
        <f>SUM(P16:P24)</f>
        <v>2878428.71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53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68">
        <v>305392.31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326792.78000000003</v>
      </c>
      <c r="M32" s="55"/>
      <c r="N32" s="54"/>
      <c r="O32" s="53"/>
      <c r="P32" s="54">
        <f>'май2023 (3)'!P32+'июнь2023 (3)'!L32</f>
        <v>2047170.5599999998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7653.53</v>
      </c>
      <c r="M36" s="55"/>
      <c r="N36" s="54"/>
      <c r="O36" s="53"/>
      <c r="P36" s="54">
        <f>'май2023 (3)'!P36+'июнь2023 (3)'!L36</f>
        <v>53161.179999999993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144603.54999999999</v>
      </c>
      <c r="M38" s="55"/>
      <c r="N38" s="54"/>
      <c r="O38" s="53"/>
      <c r="P38" s="54">
        <f>'май2023 (3)'!P38+'июнь2023 (3)'!L38</f>
        <v>279333.55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60351.16</v>
      </c>
      <c r="M42" s="55"/>
      <c r="N42" s="54"/>
      <c r="O42" s="53"/>
      <c r="P42" s="54">
        <f>'май2023 (3)'!P42+'июнь2023 (3)'!L42</f>
        <v>287082.11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'май2023 (3)'!P44</f>
        <v>224367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10500</v>
      </c>
      <c r="M46" s="55"/>
      <c r="N46" s="54"/>
      <c r="O46" s="53"/>
      <c r="P46" s="54">
        <f>L46</f>
        <v>10500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30000</v>
      </c>
      <c r="M48" s="49"/>
      <c r="N48" s="47"/>
      <c r="O48" s="48"/>
      <c r="P48" s="54">
        <f>'май2023 (3)'!P48+'июнь2023 (3)'!L48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579901.02</v>
      </c>
      <c r="M49" s="65"/>
      <c r="N49" s="63"/>
      <c r="O49" s="63"/>
      <c r="P49" s="63">
        <f>SUM(P32:P48)</f>
        <v>2995652.1399999997</v>
      </c>
      <c r="Q49" s="63"/>
      <c r="R49" s="45"/>
    </row>
    <row r="50" spans="3:18" x14ac:dyDescent="0.2">
      <c r="C50" s="39"/>
      <c r="D50" s="43"/>
      <c r="E50" s="63" t="s">
        <v>54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95604.04999999993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AR50"/>
  <sheetViews>
    <sheetView topLeftCell="A19" workbookViewId="0" xr3:uid="{9B253EF2-77E0-53E3-AE26-4D66ECD923F3}">
      <selection activeCell="X41" sqref="X41:Y42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55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(3)'!P16+'июль2023 (3)'!L16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2597</v>
      </c>
      <c r="M18" s="54"/>
      <c r="N18" s="55"/>
      <c r="O18" s="53"/>
      <c r="P18" s="69">
        <f>'июнь2023 (3)'!P18+'июль2023 (3)'!L18</f>
        <v>2611975.5599999996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(3)'!P20+'июль2023 (3)'!L20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(3)'!P22+'июль2023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1366</v>
      </c>
      <c r="M24" s="54"/>
      <c r="N24" s="55"/>
      <c r="O24" s="53"/>
      <c r="P24" s="69">
        <f>'июнь2023 (3)'!P24+'июль2023 (3)'!L24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3963</v>
      </c>
      <c r="M25" s="59"/>
      <c r="N25" s="60"/>
      <c r="O25" s="58"/>
      <c r="P25" s="59">
        <f>SUM(P16:P24)</f>
        <v>2882391.71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56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95604.05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0</v>
      </c>
      <c r="M32" s="55"/>
      <c r="N32" s="54"/>
      <c r="O32" s="53"/>
      <c r="P32" s="54">
        <f>'июнь2023 (3)'!P32+'июль2023 (3)'!L32</f>
        <v>2047170.5599999998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0</v>
      </c>
      <c r="M36" s="55"/>
      <c r="N36" s="54"/>
      <c r="O36" s="53"/>
      <c r="P36" s="54">
        <f>'июнь2023 (3)'!P36+'июль2023 (3)'!L36</f>
        <v>53161.179999999993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0</v>
      </c>
      <c r="M38" s="55"/>
      <c r="N38" s="54"/>
      <c r="O38" s="53"/>
      <c r="P38" s="54">
        <f>'июнь2023 (3)'!P38+'июль2023 (3)'!L38</f>
        <v>279333.55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167.05</v>
      </c>
      <c r="M42" s="55"/>
      <c r="N42" s="54"/>
      <c r="O42" s="53"/>
      <c r="P42" s="54">
        <f>'июнь2023 (3)'!P42+'июль2023 (3)'!L42</f>
        <v>287249.15999999997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99400</v>
      </c>
      <c r="M44" s="55"/>
      <c r="N44" s="54"/>
      <c r="O44" s="53"/>
      <c r="P44" s="54">
        <f>'июнь2023 (3)'!P44+'июль2023 (3)'!L44</f>
        <v>323767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(3)'!P46+'июль2023 (3)'!L46</f>
        <v>10500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(3)'!P48+'июль2023 (3)'!L48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99567.05</v>
      </c>
      <c r="M49" s="65"/>
      <c r="N49" s="63"/>
      <c r="O49" s="63"/>
      <c r="P49" s="63">
        <f>SUM(P32:P48)</f>
        <v>3095219.1899999995</v>
      </c>
      <c r="Q49" s="63"/>
      <c r="R49" s="45"/>
    </row>
    <row r="50" spans="3:18" x14ac:dyDescent="0.2">
      <c r="C50" s="39"/>
      <c r="D50" s="43"/>
      <c r="E50" s="63" t="s">
        <v>57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>
        <f>P30+L25-L49</f>
        <v>0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AR50"/>
  <sheetViews>
    <sheetView topLeftCell="A10" workbookViewId="0" xr3:uid="{85D5C41F-068E-5C55-9968-509E7C2A5619}">
      <selection activeCell="AD24" sqref="AD24:AD25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58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(3)'!P16+'август 2023 (3)'!L16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352352.5</v>
      </c>
      <c r="M18" s="54"/>
      <c r="N18" s="55"/>
      <c r="O18" s="53"/>
      <c r="P18" s="69">
        <f>'июль2023 (3)'!P18+'август 2023 (3)'!L18</f>
        <v>2964328.0599999996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(3)'!P20+'август 2023 (3)'!L20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(3)'!P22+'август 2023 (3)'!L22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'июль2023 (3)'!P24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352352.5</v>
      </c>
      <c r="M25" s="59"/>
      <c r="N25" s="60"/>
      <c r="O25" s="58"/>
      <c r="P25" s="59">
        <f>SUM(P16:P24)</f>
        <v>3234744.21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59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0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36451.67</v>
      </c>
      <c r="M32" s="55"/>
      <c r="N32" s="54"/>
      <c r="O32" s="53"/>
      <c r="P32" s="54">
        <f>'июль2023 (3)'!P32+'август 2023 (3)'!L32</f>
        <v>2083622.2299999997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43750</v>
      </c>
      <c r="M36" s="55"/>
      <c r="N36" s="54"/>
      <c r="O36" s="53"/>
      <c r="P36" s="54">
        <f>'июнь2023 (3)'!P36+'август 2023 (3)'!L36</f>
        <v>96911.18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957.6</v>
      </c>
      <c r="M38" s="55"/>
      <c r="N38" s="54"/>
      <c r="O38" s="53"/>
      <c r="P38" s="54">
        <f>'июнь2023 (3)'!P38+'август 2023 (3)'!L38</f>
        <v>280291.14999999997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35604</v>
      </c>
      <c r="M42" s="55"/>
      <c r="N42" s="54"/>
      <c r="O42" s="53"/>
      <c r="P42" s="54">
        <f>'июль2023 (3)'!P42+'август 2023 (3)'!L42</f>
        <v>322853.15999999997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'июль2023 (3)'!P44+'август 2023 (3)'!L44</f>
        <v>323767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(3)'!P46+'август 2023 (3)'!L46</f>
        <v>10500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(3)'!P48+'август 2023 (3)'!L48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116763.27</v>
      </c>
      <c r="M49" s="65"/>
      <c r="N49" s="63"/>
      <c r="O49" s="63"/>
      <c r="P49" s="63">
        <f>SUM(P32:P48)</f>
        <v>3211982.46</v>
      </c>
      <c r="Q49" s="63"/>
      <c r="R49" s="45"/>
    </row>
    <row r="50" spans="3:18" x14ac:dyDescent="0.2">
      <c r="C50" s="39"/>
      <c r="D50" s="43"/>
      <c r="E50" s="63" t="s">
        <v>60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f>P30+L25-L49</f>
        <v>235589.22999999998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AR50"/>
  <sheetViews>
    <sheetView topLeftCell="A10" workbookViewId="0" xr3:uid="{44B22561-5205-5C8A-B808-2C70100D228F}">
      <selection activeCell="Z46" sqref="Z46"/>
    </sheetView>
  </sheetViews>
  <sheetFormatPr defaultRowHeight="15" x14ac:dyDescent="0.2"/>
  <cols>
    <col min="1" max="1" width="3.8984375" customWidth="1"/>
    <col min="2" max="2" width="9.14453125" hidden="1" customWidth="1"/>
    <col min="3" max="3" width="2.5546875" customWidth="1"/>
    <col min="4" max="4" width="4.9765625" customWidth="1"/>
    <col min="8" max="8" width="4.4375" customWidth="1"/>
    <col min="9" max="9" width="2.28515625" hidden="1" customWidth="1"/>
    <col min="10" max="10" width="10.35546875" customWidth="1"/>
    <col min="11" max="11" width="5.109375" customWidth="1"/>
    <col min="12" max="12" width="11.97265625" customWidth="1"/>
    <col min="13" max="13" width="4.5703125" customWidth="1"/>
    <col min="14" max="14" width="9.14453125" hidden="1" customWidth="1"/>
    <col min="15" max="15" width="6.9921875" customWidth="1"/>
    <col min="16" max="16" width="18.96484375" customWidth="1"/>
    <col min="17" max="17" width="5.37890625" customWidth="1"/>
    <col min="18" max="18" width="7.6640625" customWidth="1"/>
    <col min="20" max="20" width="10.76171875" customWidth="1"/>
  </cols>
  <sheetData>
    <row r="3" spans="3:19" ht="21" x14ac:dyDescent="0.3">
      <c r="D3" s="22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3:19" x14ac:dyDescent="0.2"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3:19" ht="21" x14ac:dyDescent="0.3">
      <c r="F5" s="22" t="s">
        <v>1</v>
      </c>
      <c r="G5" s="22"/>
      <c r="H5" s="22"/>
      <c r="I5" s="22"/>
      <c r="J5" s="22"/>
      <c r="K5" s="18"/>
      <c r="L5" s="18"/>
      <c r="M5" s="18"/>
      <c r="N5" s="18"/>
      <c r="O5" s="18"/>
      <c r="P5" s="18"/>
      <c r="Q5" s="18"/>
    </row>
    <row r="6" spans="3:19" x14ac:dyDescent="0.2"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3:19" x14ac:dyDescent="0.2"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3:19" ht="18.75" x14ac:dyDescent="0.25">
      <c r="D8" s="1"/>
      <c r="E8" s="2" t="s">
        <v>38</v>
      </c>
      <c r="F8" s="2"/>
      <c r="G8" s="2"/>
      <c r="H8" s="2"/>
      <c r="I8" s="2"/>
      <c r="J8" s="2"/>
      <c r="K8" s="2"/>
      <c r="L8" s="2"/>
      <c r="M8" s="1"/>
      <c r="N8" s="1"/>
      <c r="O8" s="1"/>
      <c r="P8" s="23"/>
      <c r="Q8" s="23"/>
      <c r="R8" s="1"/>
      <c r="S8" s="1"/>
    </row>
    <row r="11" spans="3:19" ht="21" x14ac:dyDescent="0.3">
      <c r="D11" s="22" t="s">
        <v>37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4" spans="3:19" ht="17.25" customHeight="1" x14ac:dyDescent="0.2">
      <c r="C14" s="39"/>
      <c r="D14" s="41" t="s">
        <v>14</v>
      </c>
      <c r="E14" s="42"/>
      <c r="F14" s="42"/>
      <c r="G14" s="42"/>
      <c r="H14" s="42"/>
      <c r="I14" s="42"/>
      <c r="J14" s="42"/>
      <c r="K14" s="43"/>
      <c r="L14" s="44" t="s">
        <v>4</v>
      </c>
      <c r="M14" s="44"/>
      <c r="N14" s="44"/>
      <c r="O14" s="44"/>
      <c r="P14" s="44"/>
      <c r="Q14" s="44"/>
      <c r="R14" s="45"/>
    </row>
    <row r="15" spans="3:19" ht="21.75" customHeight="1" x14ac:dyDescent="0.2">
      <c r="C15" s="39"/>
      <c r="D15" s="46" t="s">
        <v>15</v>
      </c>
      <c r="E15" s="47"/>
      <c r="F15" s="47" t="s">
        <v>16</v>
      </c>
      <c r="G15" s="47"/>
      <c r="H15" s="47"/>
      <c r="I15" s="47"/>
      <c r="J15" s="47"/>
      <c r="K15" s="48"/>
      <c r="L15" s="47" t="s">
        <v>61</v>
      </c>
      <c r="M15" s="47"/>
      <c r="N15" s="49"/>
      <c r="O15" s="47" t="s">
        <v>33</v>
      </c>
      <c r="P15" s="47"/>
      <c r="Q15" s="49"/>
      <c r="R15" s="50"/>
    </row>
    <row r="16" spans="3:19" x14ac:dyDescent="0.2">
      <c r="C16" s="39"/>
      <c r="D16" s="41" t="s">
        <v>2</v>
      </c>
      <c r="E16" s="51" t="s">
        <v>3</v>
      </c>
      <c r="F16" s="42"/>
      <c r="G16" s="42"/>
      <c r="H16" s="42"/>
      <c r="I16" s="42"/>
      <c r="J16" s="52"/>
      <c r="K16" s="53"/>
      <c r="L16" s="54">
        <v>0</v>
      </c>
      <c r="M16" s="54"/>
      <c r="N16" s="55"/>
      <c r="O16" s="53"/>
      <c r="P16" s="54">
        <f>'июнь2023 (3)'!P16+'сентябрь 2023 '!L16</f>
        <v>65000</v>
      </c>
      <c r="Q16" s="54"/>
      <c r="R16" s="55"/>
    </row>
    <row r="17" spans="3:44" x14ac:dyDescent="0.2">
      <c r="C17" s="39"/>
      <c r="D17" s="56"/>
      <c r="E17" s="53"/>
      <c r="F17" s="54"/>
      <c r="G17" s="54"/>
      <c r="H17" s="54"/>
      <c r="I17" s="54"/>
      <c r="J17" s="55"/>
      <c r="K17" s="53"/>
      <c r="L17" s="54"/>
      <c r="M17" s="54"/>
      <c r="N17" s="55"/>
      <c r="O17" s="53"/>
      <c r="P17" s="54"/>
      <c r="Q17" s="54"/>
      <c r="R17" s="55"/>
    </row>
    <row r="18" spans="3:44" x14ac:dyDescent="0.2">
      <c r="C18" s="39"/>
      <c r="D18" s="56" t="s">
        <v>6</v>
      </c>
      <c r="E18" s="53" t="s">
        <v>34</v>
      </c>
      <c r="F18" s="54"/>
      <c r="G18" s="54"/>
      <c r="H18" s="54"/>
      <c r="I18" s="54"/>
      <c r="J18" s="55"/>
      <c r="K18" s="53"/>
      <c r="L18" s="69">
        <v>448875.5</v>
      </c>
      <c r="M18" s="54"/>
      <c r="N18" s="55"/>
      <c r="O18" s="53"/>
      <c r="P18" s="69">
        <v>3413203.56</v>
      </c>
      <c r="Q18" s="54"/>
      <c r="R18" s="55"/>
    </row>
    <row r="19" spans="3:44" x14ac:dyDescent="0.2">
      <c r="C19" s="39"/>
      <c r="D19" s="56"/>
      <c r="E19" s="53"/>
      <c r="F19" s="54"/>
      <c r="G19" s="54"/>
      <c r="H19" s="54"/>
      <c r="I19" s="54"/>
      <c r="J19" s="55"/>
      <c r="K19" s="53"/>
      <c r="L19" s="54"/>
      <c r="M19" s="54"/>
      <c r="N19" s="55"/>
      <c r="O19" s="53"/>
      <c r="P19" s="54"/>
      <c r="Q19" s="54"/>
      <c r="R19" s="55"/>
    </row>
    <row r="20" spans="3:44" x14ac:dyDescent="0.2">
      <c r="C20" s="39"/>
      <c r="D20" s="56" t="s">
        <v>8</v>
      </c>
      <c r="E20" s="53" t="s">
        <v>7</v>
      </c>
      <c r="F20" s="54"/>
      <c r="G20" s="54"/>
      <c r="H20" s="54"/>
      <c r="I20" s="54"/>
      <c r="J20" s="55"/>
      <c r="K20" s="53"/>
      <c r="L20" s="54">
        <v>0</v>
      </c>
      <c r="M20" s="54"/>
      <c r="N20" s="55"/>
      <c r="O20" s="53"/>
      <c r="P20" s="54">
        <f>'июнь2023 (3)'!P20+'сентябрь 2023 '!L20</f>
        <v>114403.22</v>
      </c>
      <c r="Q20" s="54"/>
      <c r="R20" s="55"/>
    </row>
    <row r="21" spans="3:44" ht="21" x14ac:dyDescent="0.3">
      <c r="C21" s="39"/>
      <c r="D21" s="56"/>
      <c r="E21" s="53"/>
      <c r="F21" s="54"/>
      <c r="G21" s="54"/>
      <c r="H21" s="54"/>
      <c r="I21" s="54"/>
      <c r="J21" s="55"/>
      <c r="K21" s="53"/>
      <c r="L21" s="54"/>
      <c r="M21" s="54"/>
      <c r="N21" s="55"/>
      <c r="O21" s="53"/>
      <c r="P21" s="54"/>
      <c r="Q21" s="54"/>
      <c r="R21" s="55"/>
      <c r="Z21" s="2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3:44" x14ac:dyDescent="0.2">
      <c r="C22" s="39"/>
      <c r="D22" s="56" t="s">
        <v>9</v>
      </c>
      <c r="E22" s="53" t="s">
        <v>10</v>
      </c>
      <c r="F22" s="54"/>
      <c r="G22" s="54"/>
      <c r="H22" s="54"/>
      <c r="I22" s="54"/>
      <c r="J22" s="55"/>
      <c r="K22" s="53"/>
      <c r="L22" s="54">
        <v>0</v>
      </c>
      <c r="M22" s="54"/>
      <c r="N22" s="55"/>
      <c r="O22" s="53"/>
      <c r="P22" s="54">
        <f>'июнь2023 (3)'!P22+'сентябрь 2023 '!L22</f>
        <v>54196.329999999994</v>
      </c>
      <c r="Q22" s="54"/>
      <c r="R22" s="55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3:44" ht="21" x14ac:dyDescent="0.3">
      <c r="C23" s="39"/>
      <c r="D23" s="56"/>
      <c r="E23" s="53"/>
      <c r="F23" s="54"/>
      <c r="G23" s="54"/>
      <c r="H23" s="54"/>
      <c r="I23" s="54"/>
      <c r="J23" s="55"/>
      <c r="K23" s="53"/>
      <c r="L23" s="54"/>
      <c r="M23" s="54"/>
      <c r="N23" s="55"/>
      <c r="O23" s="53"/>
      <c r="P23" s="54"/>
      <c r="Q23" s="54"/>
      <c r="R23" s="55"/>
      <c r="Z23" s="22"/>
      <c r="AA23" s="22"/>
      <c r="AB23" s="22"/>
      <c r="AC23" s="22"/>
      <c r="AD23" s="22"/>
      <c r="AE23" s="18"/>
      <c r="AF23" s="18"/>
      <c r="AG23" s="18"/>
      <c r="AH23" s="18"/>
      <c r="AI23" s="18"/>
      <c r="AJ23" s="18"/>
      <c r="AK23" s="18"/>
    </row>
    <row r="24" spans="3:44" ht="15.75" thickBot="1" x14ac:dyDescent="0.25">
      <c r="C24" s="39"/>
      <c r="D24" s="56" t="s">
        <v>12</v>
      </c>
      <c r="E24" s="53" t="s">
        <v>11</v>
      </c>
      <c r="F24" s="54"/>
      <c r="G24" s="54"/>
      <c r="H24" s="54"/>
      <c r="I24" s="54"/>
      <c r="J24" s="55"/>
      <c r="K24" s="53"/>
      <c r="L24" s="69">
        <v>0</v>
      </c>
      <c r="M24" s="54"/>
      <c r="N24" s="55"/>
      <c r="O24" s="53"/>
      <c r="P24" s="69">
        <f>'июль2023 (3)'!P24</f>
        <v>36816.6</v>
      </c>
      <c r="Q24" s="54"/>
      <c r="R24" s="55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3:44" ht="15.75" thickBot="1" x14ac:dyDescent="0.25">
      <c r="C25" s="39"/>
      <c r="D25" s="57"/>
      <c r="E25" s="58" t="s">
        <v>13</v>
      </c>
      <c r="F25" s="59"/>
      <c r="G25" s="59"/>
      <c r="H25" s="59"/>
      <c r="I25" s="59"/>
      <c r="J25" s="60"/>
      <c r="K25" s="58"/>
      <c r="L25" s="66">
        <f>SUM(L16:L24)</f>
        <v>448875.5</v>
      </c>
      <c r="M25" s="59"/>
      <c r="N25" s="60"/>
      <c r="O25" s="58"/>
      <c r="P25" s="59">
        <f>SUM(P16:P24)</f>
        <v>3683619.7100000004</v>
      </c>
      <c r="Q25" s="59"/>
      <c r="R25" s="61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3:44" ht="18.75" x14ac:dyDescent="0.25">
      <c r="C26" s="40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"/>
      <c r="Z26" s="2"/>
      <c r="AA26" s="2"/>
      <c r="AB26" s="2"/>
      <c r="AC26" s="2"/>
      <c r="AD26" s="2"/>
      <c r="AE26" s="2"/>
      <c r="AF26" s="2"/>
      <c r="AG26" s="1"/>
      <c r="AH26" s="1"/>
      <c r="AI26" s="1"/>
      <c r="AJ26" s="23"/>
      <c r="AK26" s="23"/>
      <c r="AL26" s="1"/>
      <c r="AM26" s="1"/>
    </row>
    <row r="27" spans="3:44" x14ac:dyDescent="0.2">
      <c r="C27" s="40"/>
      <c r="D27" s="62" t="s">
        <v>17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54"/>
      <c r="Q27" s="54"/>
      <c r="R27" s="50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44" x14ac:dyDescent="0.2">
      <c r="C28" s="40"/>
      <c r="D28" s="5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4"/>
      <c r="S28" s="5"/>
    </row>
    <row r="29" spans="3:44" x14ac:dyDescent="0.2">
      <c r="C29" s="40"/>
      <c r="D29" s="51"/>
      <c r="E29" s="42" t="s">
        <v>30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52"/>
      <c r="S29" s="5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9"/>
    </row>
    <row r="30" spans="3:44" ht="18.75" x14ac:dyDescent="0.25">
      <c r="C30" s="40"/>
      <c r="D30" s="51"/>
      <c r="E30" s="42" t="s">
        <v>62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70">
        <v>235589.23</v>
      </c>
      <c r="Q30" s="42"/>
      <c r="R30" s="52"/>
      <c r="S30" s="5"/>
      <c r="AF30" s="2"/>
      <c r="AG30" s="2"/>
      <c r="AH30" s="2"/>
      <c r="AI30" s="2"/>
      <c r="AJ30" s="2"/>
      <c r="AK30" s="2"/>
      <c r="AL30" s="2"/>
      <c r="AM30" s="1"/>
      <c r="AN30" s="1"/>
      <c r="AO30" s="1"/>
      <c r="AP30" s="23"/>
      <c r="AQ30" s="23"/>
      <c r="AR30" s="1"/>
    </row>
    <row r="31" spans="3:44" x14ac:dyDescent="0.2">
      <c r="C31" s="40"/>
      <c r="D31" s="51"/>
      <c r="E31" s="51"/>
      <c r="F31" s="42"/>
      <c r="G31" s="42"/>
      <c r="H31" s="42"/>
      <c r="I31" s="42"/>
      <c r="J31" s="42"/>
      <c r="K31" s="51"/>
      <c r="L31" s="42"/>
      <c r="M31" s="52"/>
      <c r="N31" s="42"/>
      <c r="O31" s="51"/>
      <c r="P31" s="42"/>
      <c r="Q31" s="42"/>
      <c r="R31" s="52"/>
      <c r="S31" s="5"/>
    </row>
    <row r="32" spans="3:44" ht="21" customHeight="1" x14ac:dyDescent="0.2">
      <c r="C32" s="40"/>
      <c r="D32" s="53" t="s">
        <v>2</v>
      </c>
      <c r="E32" s="53" t="s">
        <v>18</v>
      </c>
      <c r="F32" s="54"/>
      <c r="G32" s="54"/>
      <c r="H32" s="54"/>
      <c r="I32" s="54"/>
      <c r="J32" s="54"/>
      <c r="K32" s="53"/>
      <c r="L32" s="54">
        <v>450824.73</v>
      </c>
      <c r="M32" s="55"/>
      <c r="N32" s="54"/>
      <c r="O32" s="53"/>
      <c r="P32" s="54">
        <v>2534446.9500000002</v>
      </c>
      <c r="Q32" s="54"/>
      <c r="R32" s="55"/>
      <c r="S32" s="5"/>
    </row>
    <row r="33" spans="3:19" ht="0.75" customHeight="1" x14ac:dyDescent="0.2">
      <c r="C33" s="40"/>
      <c r="D33" s="53"/>
      <c r="E33" s="53"/>
      <c r="F33" s="54"/>
      <c r="G33" s="54"/>
      <c r="H33" s="54"/>
      <c r="I33" s="54"/>
      <c r="J33" s="54"/>
      <c r="K33" s="53"/>
      <c r="L33" s="54">
        <v>4</v>
      </c>
      <c r="M33" s="55"/>
      <c r="N33" s="54"/>
      <c r="O33" s="53"/>
      <c r="P33" s="54"/>
      <c r="Q33" s="54"/>
      <c r="R33" s="55"/>
      <c r="S33" s="5"/>
    </row>
    <row r="34" spans="3:19" ht="19.5" customHeight="1" x14ac:dyDescent="0.2">
      <c r="C34" s="40"/>
      <c r="D34" s="53" t="s">
        <v>19</v>
      </c>
      <c r="E34" s="53" t="s">
        <v>20</v>
      </c>
      <c r="F34" s="54"/>
      <c r="G34" s="54"/>
      <c r="H34" s="54"/>
      <c r="I34" s="54"/>
      <c r="J34" s="54"/>
      <c r="K34" s="53"/>
      <c r="L34" s="54"/>
      <c r="M34" s="55"/>
      <c r="N34" s="54"/>
      <c r="O34" s="53"/>
      <c r="P34" s="54">
        <f>L34</f>
        <v>0</v>
      </c>
      <c r="Q34" s="54"/>
      <c r="R34" s="55"/>
      <c r="S34" s="5"/>
    </row>
    <row r="35" spans="3:19" ht="1.5" hidden="1" customHeight="1" x14ac:dyDescent="0.2">
      <c r="C35" s="40"/>
      <c r="D35" s="53"/>
      <c r="E35" s="53"/>
      <c r="F35" s="54"/>
      <c r="G35" s="54"/>
      <c r="H35" s="54"/>
      <c r="I35" s="54"/>
      <c r="J35" s="54"/>
      <c r="K35" s="53"/>
      <c r="L35" s="54"/>
      <c r="M35" s="55"/>
      <c r="N35" s="54"/>
      <c r="O35" s="53"/>
      <c r="P35" s="54"/>
      <c r="Q35" s="54"/>
      <c r="R35" s="55"/>
      <c r="S35" s="5"/>
    </row>
    <row r="36" spans="3:19" ht="21" customHeight="1" x14ac:dyDescent="0.2">
      <c r="C36" s="40"/>
      <c r="D36" s="53" t="s">
        <v>8</v>
      </c>
      <c r="E36" s="53" t="s">
        <v>21</v>
      </c>
      <c r="F36" s="54"/>
      <c r="G36" s="54"/>
      <c r="H36" s="54"/>
      <c r="I36" s="54"/>
      <c r="J36" s="54"/>
      <c r="K36" s="53"/>
      <c r="L36" s="54">
        <v>6960.59</v>
      </c>
      <c r="M36" s="55"/>
      <c r="N36" s="54"/>
      <c r="O36" s="53"/>
      <c r="P36" s="54">
        <v>103871.77</v>
      </c>
      <c r="Q36" s="54"/>
      <c r="R36" s="55"/>
      <c r="S36" s="5"/>
    </row>
    <row r="37" spans="3:19" ht="9.75" hidden="1" customHeight="1" x14ac:dyDescent="0.2">
      <c r="C37" s="39"/>
      <c r="D37" s="53"/>
      <c r="E37" s="53"/>
      <c r="F37" s="54"/>
      <c r="G37" s="54"/>
      <c r="H37" s="54"/>
      <c r="I37" s="54"/>
      <c r="J37" s="54"/>
      <c r="K37" s="53"/>
      <c r="L37" s="54"/>
      <c r="M37" s="55"/>
      <c r="N37" s="54"/>
      <c r="O37" s="53"/>
      <c r="P37" s="54"/>
      <c r="Q37" s="54"/>
      <c r="R37" s="55"/>
      <c r="S37" s="5"/>
    </row>
    <row r="38" spans="3:19" ht="24" customHeight="1" x14ac:dyDescent="0.2">
      <c r="C38" s="39"/>
      <c r="D38" s="53" t="s">
        <v>9</v>
      </c>
      <c r="E38" s="53" t="s">
        <v>35</v>
      </c>
      <c r="F38" s="54"/>
      <c r="G38" s="54"/>
      <c r="H38" s="54"/>
      <c r="I38" s="54"/>
      <c r="J38" s="54"/>
      <c r="K38" s="53"/>
      <c r="L38" s="54">
        <v>6526.8</v>
      </c>
      <c r="M38" s="55"/>
      <c r="N38" s="54"/>
      <c r="O38" s="53"/>
      <c r="P38" s="54">
        <v>286817.95</v>
      </c>
      <c r="Q38" s="54"/>
      <c r="R38" s="55"/>
      <c r="S38" s="5"/>
    </row>
    <row r="39" spans="3:19" ht="0.75" customHeight="1" x14ac:dyDescent="0.2">
      <c r="C39" s="39"/>
      <c r="D39" s="53"/>
      <c r="E39" s="53"/>
      <c r="F39" s="54"/>
      <c r="G39" s="54"/>
      <c r="H39" s="54"/>
      <c r="I39" s="54"/>
      <c r="J39" s="54"/>
      <c r="K39" s="53"/>
      <c r="L39" s="54"/>
      <c r="M39" s="55"/>
      <c r="N39" s="54"/>
      <c r="O39" s="53"/>
      <c r="P39" s="54"/>
      <c r="Q39" s="54"/>
      <c r="R39" s="55"/>
      <c r="S39" s="5"/>
    </row>
    <row r="40" spans="3:19" ht="22.5" customHeight="1" x14ac:dyDescent="0.2">
      <c r="C40" s="39"/>
      <c r="D40" s="53" t="s">
        <v>12</v>
      </c>
      <c r="E40" s="53" t="s">
        <v>22</v>
      </c>
      <c r="F40" s="54"/>
      <c r="G40" s="54"/>
      <c r="H40" s="54"/>
      <c r="I40" s="54"/>
      <c r="J40" s="54"/>
      <c r="K40" s="53"/>
      <c r="L40" s="54"/>
      <c r="M40" s="55"/>
      <c r="N40" s="54"/>
      <c r="O40" s="53"/>
      <c r="P40" s="54">
        <f>L40</f>
        <v>0</v>
      </c>
      <c r="Q40" s="54"/>
      <c r="R40" s="55"/>
      <c r="S40" s="5"/>
    </row>
    <row r="41" spans="3:19" ht="0.75" customHeight="1" x14ac:dyDescent="0.2">
      <c r="C41" s="39"/>
      <c r="D41" s="53"/>
      <c r="E41" s="53"/>
      <c r="F41" s="54"/>
      <c r="G41" s="54"/>
      <c r="H41" s="54"/>
      <c r="I41" s="54"/>
      <c r="J41" s="54"/>
      <c r="K41" s="53"/>
      <c r="L41" s="54"/>
      <c r="M41" s="55"/>
      <c r="N41" s="54"/>
      <c r="O41" s="53"/>
      <c r="P41" s="54"/>
      <c r="Q41" s="54"/>
      <c r="R41" s="55"/>
      <c r="S41" s="5"/>
    </row>
    <row r="42" spans="3:19" ht="18.75" customHeight="1" x14ac:dyDescent="0.2">
      <c r="C42" s="39"/>
      <c r="D42" s="53" t="s">
        <v>23</v>
      </c>
      <c r="E42" s="53" t="s">
        <v>36</v>
      </c>
      <c r="F42" s="54"/>
      <c r="G42" s="54"/>
      <c r="H42" s="54"/>
      <c r="I42" s="54"/>
      <c r="J42" s="54"/>
      <c r="K42" s="53"/>
      <c r="L42" s="54">
        <v>34123.440000000002</v>
      </c>
      <c r="M42" s="55"/>
      <c r="N42" s="54"/>
      <c r="O42" s="53"/>
      <c r="P42" s="54">
        <v>356976.6</v>
      </c>
      <c r="Q42" s="54"/>
      <c r="R42" s="55"/>
      <c r="S42" s="5"/>
    </row>
    <row r="43" spans="3:19" ht="9" hidden="1" customHeight="1" x14ac:dyDescent="0.2">
      <c r="C43" s="39"/>
      <c r="D43" s="53"/>
      <c r="E43" s="53"/>
      <c r="F43" s="54"/>
      <c r="G43" s="54"/>
      <c r="H43" s="54"/>
      <c r="I43" s="54"/>
      <c r="J43" s="54"/>
      <c r="K43" s="53"/>
      <c r="L43" s="54"/>
      <c r="M43" s="55"/>
      <c r="N43" s="54"/>
      <c r="O43" s="53"/>
      <c r="P43" s="54"/>
      <c r="Q43" s="54"/>
      <c r="R43" s="55"/>
      <c r="S43" s="5"/>
    </row>
    <row r="44" spans="3:19" ht="21.75" customHeight="1" x14ac:dyDescent="0.2">
      <c r="C44" s="39"/>
      <c r="D44" s="53" t="s">
        <v>24</v>
      </c>
      <c r="E44" s="53" t="s">
        <v>25</v>
      </c>
      <c r="F44" s="54"/>
      <c r="G44" s="54"/>
      <c r="H44" s="54"/>
      <c r="I44" s="54"/>
      <c r="J44" s="54"/>
      <c r="K44" s="53"/>
      <c r="L44" s="54">
        <v>0</v>
      </c>
      <c r="M44" s="55"/>
      <c r="N44" s="54"/>
      <c r="O44" s="53"/>
      <c r="P44" s="54">
        <f>'июль2023 (3)'!P44+'сентябрь 2023 '!L44</f>
        <v>323767</v>
      </c>
      <c r="Q44" s="54"/>
      <c r="R44" s="55"/>
      <c r="S44" s="5"/>
    </row>
    <row r="45" spans="3:19" ht="9.75" hidden="1" customHeight="1" x14ac:dyDescent="0.2">
      <c r="C45" s="39"/>
      <c r="D45" s="53"/>
      <c r="E45" s="53"/>
      <c r="F45" s="54"/>
      <c r="G45" s="54"/>
      <c r="H45" s="54"/>
      <c r="I45" s="54"/>
      <c r="J45" s="54"/>
      <c r="K45" s="53"/>
      <c r="L45" s="54"/>
      <c r="M45" s="55"/>
      <c r="N45" s="54"/>
      <c r="O45" s="53"/>
      <c r="P45" s="54"/>
      <c r="Q45" s="54"/>
      <c r="R45" s="55"/>
      <c r="S45" s="5"/>
    </row>
    <row r="46" spans="3:19" ht="18.75" customHeight="1" x14ac:dyDescent="0.2">
      <c r="C46" s="39"/>
      <c r="D46" s="53" t="s">
        <v>27</v>
      </c>
      <c r="E46" s="53" t="s">
        <v>26</v>
      </c>
      <c r="F46" s="54"/>
      <c r="G46" s="54"/>
      <c r="H46" s="54"/>
      <c r="I46" s="54"/>
      <c r="J46" s="54"/>
      <c r="K46" s="53"/>
      <c r="L46" s="54">
        <v>0</v>
      </c>
      <c r="M46" s="55"/>
      <c r="N46" s="54"/>
      <c r="O46" s="53"/>
      <c r="P46" s="54">
        <f>'июнь2023 (3)'!P46+'сентябрь 2023 '!L46</f>
        <v>10500</v>
      </c>
      <c r="Q46" s="54"/>
      <c r="R46" s="55"/>
      <c r="S46" s="5"/>
    </row>
    <row r="47" spans="3:19" ht="0.75" customHeight="1" x14ac:dyDescent="0.2">
      <c r="C47" s="39"/>
      <c r="D47" s="53"/>
      <c r="E47" s="53"/>
      <c r="F47" s="54"/>
      <c r="G47" s="54"/>
      <c r="H47" s="54"/>
      <c r="I47" s="54"/>
      <c r="J47" s="54"/>
      <c r="K47" s="53"/>
      <c r="L47" s="54"/>
      <c r="M47" s="55"/>
      <c r="N47" s="54"/>
      <c r="O47" s="53"/>
      <c r="P47" s="54"/>
      <c r="Q47" s="54"/>
      <c r="R47" s="55"/>
      <c r="S47" s="5"/>
    </row>
    <row r="48" spans="3:19" ht="18.75" customHeight="1" x14ac:dyDescent="0.2">
      <c r="C48" s="39"/>
      <c r="D48" s="48" t="s">
        <v>28</v>
      </c>
      <c r="E48" s="48" t="s">
        <v>29</v>
      </c>
      <c r="F48" s="47"/>
      <c r="G48" s="47"/>
      <c r="H48" s="47"/>
      <c r="I48" s="47"/>
      <c r="J48" s="47"/>
      <c r="K48" s="48"/>
      <c r="L48" s="47">
        <v>0</v>
      </c>
      <c r="M48" s="49"/>
      <c r="N48" s="47"/>
      <c r="O48" s="48"/>
      <c r="P48" s="54">
        <f>'июнь2023 (3)'!P48+'сентябрь 2023 '!L48</f>
        <v>94037.739999999991</v>
      </c>
      <c r="Q48" s="47"/>
      <c r="R48" s="49"/>
      <c r="S48" s="5"/>
    </row>
    <row r="49" spans="3:18" x14ac:dyDescent="0.2">
      <c r="C49" s="39"/>
      <c r="D49" s="43"/>
      <c r="E49" s="63"/>
      <c r="F49" s="63"/>
      <c r="G49" s="63" t="s">
        <v>31</v>
      </c>
      <c r="H49" s="63"/>
      <c r="I49" s="63"/>
      <c r="J49" s="63"/>
      <c r="K49" s="64"/>
      <c r="L49" s="67">
        <f>SUM(L32+L34+L36+L38+L40+L42+L44+L46+L48)</f>
        <v>498435.56</v>
      </c>
      <c r="M49" s="65"/>
      <c r="N49" s="63"/>
      <c r="O49" s="63"/>
      <c r="P49" s="63">
        <f>SUM(P32:P48)</f>
        <v>3710418.0100000007</v>
      </c>
      <c r="Q49" s="63"/>
      <c r="R49" s="45"/>
    </row>
    <row r="50" spans="3:18" x14ac:dyDescent="0.2">
      <c r="C50" s="39"/>
      <c r="D50" s="43"/>
      <c r="E50" s="63" t="s">
        <v>63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71">
        <v>186029.17</v>
      </c>
      <c r="Q50" s="63"/>
      <c r="R50" s="45"/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январь (2)</vt:lpstr>
      <vt:lpstr>февраль (2)</vt:lpstr>
      <vt:lpstr>март 2023 (2)</vt:lpstr>
      <vt:lpstr>апрель 2023</vt:lpstr>
      <vt:lpstr>май2023 (3)</vt:lpstr>
      <vt:lpstr>июнь2023 (3)</vt:lpstr>
      <vt:lpstr>июль2023 (3)</vt:lpstr>
      <vt:lpstr>август 2023 (3)</vt:lpstr>
      <vt:lpstr>сентябрь 2023 </vt:lpstr>
      <vt:lpstr>октябрь 2023 </vt:lpstr>
      <vt:lpstr>ноябрь 2023 (2)</vt:lpstr>
      <vt:lpstr>ЯНВАРЬ 2024Г. (2)</vt:lpstr>
      <vt:lpstr>ФЕВРАЛЬ 2024Г. (2)</vt:lpstr>
      <vt:lpstr>март 2024Г. (2)</vt:lpstr>
      <vt:lpstr>апрель 2024Г. (2)</vt:lpstr>
      <vt:lpstr>МАЙ 2024Г. (2)</vt:lpstr>
      <vt:lpstr>июнь 2024 (2)</vt:lpstr>
      <vt:lpstr>сентябрь  2024 (2)</vt:lpstr>
      <vt:lpstr>октябрь  2024 (2)</vt:lpstr>
      <vt:lpstr>ноябрь  2024 (2)</vt:lpstr>
      <vt:lpstr>январь  2025 (2)</vt:lpstr>
      <vt:lpstr>февраль 2025 (2)</vt:lpstr>
      <vt:lpstr>март 2025 (2)</vt:lpstr>
      <vt:lpstr>апрель2025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МАОУ СОШ №16</dc:creator>
  <cp:lastModifiedBy>МАОУ СОШ №16</cp:lastModifiedBy>
  <cp:lastPrinted>2023-02-06T06:46:46Z</cp:lastPrinted>
  <dcterms:created xsi:type="dcterms:W3CDTF">2023-02-06T05:33:01Z</dcterms:created>
  <dcterms:modified xsi:type="dcterms:W3CDTF">2025-05-07T07:36:18Z</dcterms:modified>
</cp:coreProperties>
</file>